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3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ROZ_VDLM\"/>
    </mc:Choice>
  </mc:AlternateContent>
  <workbookProtection workbookAlgorithmName="SHA-512" workbookHashValue="YwNuXYbmSkEelgxpyCDqw2jXc9kvjYdXhIVJZgAlFsKFqS7/dTxjYbaRhkeo4wrq+pwoeP8uHUqj2s4gllzFww==" workbookSaltValue="xcibHRbkRD2i60sIZffghg==" workbookSpinCount="100000" lockStructure="1"/>
  <bookViews>
    <workbookView xWindow="240" yWindow="105" windowWidth="14805" windowHeight="8010" tabRatio="896"/>
  </bookViews>
  <sheets>
    <sheet name="A - DEFINICE SD" sheetId="1" r:id="rId1"/>
    <sheet name="C1 - TL_OTVOR" sheetId="14" r:id="rId2"/>
    <sheet name="B1 - BAREVNÉ PROVEDENÍ VDLM-S" sheetId="2" r:id="rId3"/>
    <sheet name="B2 - BAREVNÉ PROVEDENÍ VDLM-G" sheetId="3" r:id="rId4"/>
    <sheet name="B3 - BAREVNÉ PROVEDENÍ VDLM-U" sheetId="4" r:id="rId5"/>
    <sheet name="ZÁKLADNÍ POPIS SD VDLM" sheetId="5" r:id="rId6"/>
    <sheet name="Cenová nabídka" sheetId="6" state="hidden" r:id="rId7"/>
    <sheet name="Protokol o měření" sheetId="12" state="hidden" r:id="rId8"/>
    <sheet name="Podklad pro fakturaci" sheetId="7" state="hidden" r:id="rId9"/>
    <sheet name="Záruční list" sheetId="8" state="hidden" r:id="rId10"/>
    <sheet name="Expediční list" sheetId="9" state="hidden" r:id="rId11"/>
    <sheet name="VDLM_R" sheetId="11" state="hidden" r:id="rId12"/>
    <sheet name="TZ" sheetId="15" state="hidden" r:id="rId13"/>
    <sheet name="Ceník" sheetId="10" state="hidden" r:id="rId14"/>
  </sheets>
  <definedNames>
    <definedName name="_xlnm.Print_Area" localSheetId="0">'A - DEFINICE SD'!$C$1:$AO$72</definedName>
    <definedName name="_xlnm.Print_Area" localSheetId="2">'B1 - BAREVNÉ PROVEDENÍ VDLM-S'!$C$1:$AN$61</definedName>
    <definedName name="_xlnm.Print_Area" localSheetId="3">'B2 - BAREVNÉ PROVEDENÍ VDLM-G'!$C$1:$AN$61</definedName>
    <definedName name="_xlnm.Print_Area" localSheetId="4">'B3 - BAREVNÉ PROVEDENÍ VDLM-U'!$C$1:$AN$61</definedName>
    <definedName name="_xlnm.Print_Area" localSheetId="1">'C1 - TL_OTVOR'!$B$1:$AU$69</definedName>
    <definedName name="_xlnm.Print_Area" localSheetId="6">'Cenová nabídka'!$A$1:$W$62</definedName>
    <definedName name="_xlnm.Print_Area" localSheetId="10">'Expediční list'!$A$1:$X$46</definedName>
    <definedName name="_xlnm.Print_Area" localSheetId="8">'Podklad pro fakturaci'!$A$1:$V$44</definedName>
    <definedName name="_xlnm.Print_Area" localSheetId="7">'Protokol o měření'!$A$1:$BC$144</definedName>
    <definedName name="_xlnm.Print_Area" localSheetId="11">VDLM_R!$A$1:$AF$94</definedName>
    <definedName name="_xlnm.Print_Area" localSheetId="5">'ZÁKLADNÍ POPIS SD VDLM'!$A$1:$AF$159</definedName>
    <definedName name="_xlnm.Print_Area" localSheetId="9">'Záruční list'!$A$1:$X$46</definedName>
  </definedNames>
  <calcPr calcId="152511" iterate="1"/>
</workbook>
</file>

<file path=xl/calcChain.xml><?xml version="1.0" encoding="utf-8"?>
<calcChain xmlns="http://schemas.openxmlformats.org/spreadsheetml/2006/main">
  <c r="Y23" i="6" l="1"/>
  <c r="C23" i="6" s="1"/>
  <c r="BI83" i="4" l="1"/>
  <c r="BI84" i="4" s="1"/>
  <c r="BH83" i="4"/>
  <c r="BH84" i="4" s="1"/>
  <c r="BG83" i="4"/>
  <c r="BG84" i="4" s="1"/>
  <c r="BF83" i="4"/>
  <c r="BF84" i="4" s="1"/>
  <c r="BI83" i="3"/>
  <c r="BI84" i="3" s="1"/>
  <c r="BH83" i="3"/>
  <c r="BH84" i="3" s="1"/>
  <c r="BG83" i="3"/>
  <c r="BG84" i="3" s="1"/>
  <c r="BF83" i="3"/>
  <c r="BF84" i="3" s="1"/>
  <c r="BI83" i="2"/>
  <c r="BI84" i="2" s="1"/>
  <c r="BH83" i="2"/>
  <c r="BH84" i="2" s="1"/>
  <c r="BG83" i="2"/>
  <c r="BG84" i="2" s="1"/>
  <c r="BF83" i="2"/>
  <c r="BF84" i="2" s="1"/>
  <c r="AJ1" i="15"/>
  <c r="AK1" i="15"/>
  <c r="AL1" i="15"/>
  <c r="AM1" i="15"/>
  <c r="AN1" i="15"/>
  <c r="AO1" i="15"/>
  <c r="AP1" i="15"/>
  <c r="AQ1" i="15"/>
  <c r="AR1" i="15"/>
  <c r="AQ3" i="15" l="1"/>
  <c r="AP3" i="15"/>
  <c r="AO3" i="15"/>
  <c r="AN3" i="15"/>
  <c r="AM3" i="15"/>
  <c r="AL3" i="15"/>
  <c r="AK3" i="15" l="1"/>
  <c r="AJ3" i="15" l="1"/>
  <c r="AG3" i="15" l="1"/>
  <c r="AF3" i="15"/>
  <c r="G1" i="15"/>
  <c r="F1" i="15"/>
  <c r="AI3" i="15"/>
  <c r="AH3" i="15"/>
  <c r="AE3" i="15"/>
  <c r="AD3" i="15"/>
  <c r="AC3" i="15"/>
  <c r="AB3" i="15"/>
  <c r="AB1" i="15" l="1"/>
  <c r="AC1" i="15"/>
  <c r="AD1" i="15"/>
  <c r="AE1" i="15"/>
  <c r="AF1" i="15"/>
  <c r="AG1" i="15"/>
  <c r="AH1" i="15"/>
  <c r="AI1" i="15"/>
  <c r="I1" i="15"/>
  <c r="J1" i="15"/>
  <c r="K1" i="15"/>
  <c r="L1" i="15"/>
  <c r="M1" i="15"/>
  <c r="N1" i="15"/>
  <c r="O1" i="15"/>
  <c r="P1" i="15"/>
  <c r="Q1" i="15"/>
  <c r="R1" i="15"/>
  <c r="S1" i="15"/>
  <c r="T1" i="15"/>
  <c r="U1" i="15"/>
  <c r="V1" i="15"/>
  <c r="W1" i="15"/>
  <c r="X1" i="15"/>
  <c r="Y1" i="15"/>
  <c r="Z1" i="15"/>
  <c r="AA1" i="15"/>
  <c r="H1" i="15"/>
  <c r="P58" i="11"/>
  <c r="P59" i="11"/>
  <c r="O58" i="11"/>
  <c r="O59" i="11"/>
  <c r="O57" i="11"/>
  <c r="P57" i="11" s="1"/>
  <c r="O76" i="11" l="1"/>
  <c r="V3" i="15"/>
  <c r="R3" i="15"/>
  <c r="Q3" i="15"/>
  <c r="P3" i="15"/>
  <c r="M42" i="1"/>
  <c r="BQ97" i="1" s="1"/>
  <c r="Y3" i="15" s="1"/>
  <c r="BP36" i="1" l="1"/>
  <c r="AE16" i="14"/>
  <c r="AE18" i="14"/>
  <c r="AC20" i="14"/>
  <c r="M22" i="14"/>
  <c r="J20" i="14"/>
  <c r="J18" i="14"/>
  <c r="J16" i="14"/>
  <c r="AI14" i="14"/>
  <c r="M14" i="14"/>
  <c r="W10" i="14"/>
  <c r="T8" i="14"/>
  <c r="G59" i="14"/>
  <c r="AK63" i="14"/>
  <c r="E42" i="14"/>
  <c r="E43" i="14"/>
  <c r="E44" i="14"/>
  <c r="E45" i="14"/>
  <c r="E46" i="14"/>
  <c r="E47" i="14"/>
  <c r="E48" i="14"/>
  <c r="AX11" i="14"/>
  <c r="AU11" i="14"/>
  <c r="AX10" i="14"/>
  <c r="AU10" i="14"/>
  <c r="E40" i="14"/>
  <c r="AB62" i="1"/>
  <c r="AQ52" i="14" l="1"/>
  <c r="L3" i="15"/>
  <c r="AG52" i="14"/>
  <c r="K3" i="15"/>
  <c r="AG42" i="14"/>
  <c r="H3" i="15"/>
  <c r="AG63" i="14"/>
  <c r="M3" i="15"/>
  <c r="AQ63" i="14"/>
  <c r="O3" i="15"/>
  <c r="AL63" i="14"/>
  <c r="N3" i="15"/>
  <c r="AQ42" i="14"/>
  <c r="J3" i="15"/>
  <c r="AL42" i="14"/>
  <c r="I3" i="15"/>
  <c r="F44" i="14"/>
  <c r="F40" i="14"/>
  <c r="F42" i="14"/>
  <c r="F43" i="14" l="1"/>
  <c r="AW84" i="11"/>
  <c r="CC84" i="11" s="1"/>
  <c r="AW83" i="11"/>
  <c r="CC83" i="11" s="1"/>
  <c r="J59" i="12" l="1"/>
  <c r="K8" i="12" l="1"/>
  <c r="CB83" i="1" l="1"/>
  <c r="CB85" i="1" s="1"/>
  <c r="T18" i="6" s="1"/>
  <c r="BY83" i="1"/>
  <c r="BY85" i="1" s="1"/>
  <c r="M18" i="6" s="1"/>
  <c r="BW83" i="1"/>
  <c r="BW85" i="1" s="1"/>
  <c r="T19" i="6" s="1"/>
  <c r="BU83" i="1"/>
  <c r="BU85" i="1" s="1"/>
  <c r="F19" i="6" s="1"/>
  <c r="M19" i="6" s="1"/>
  <c r="CE68" i="1"/>
  <c r="CE69" i="1"/>
  <c r="CE70" i="1"/>
  <c r="CE71" i="1"/>
  <c r="CE72" i="1"/>
  <c r="CE73" i="1"/>
  <c r="CE74" i="1"/>
  <c r="CE75" i="1"/>
  <c r="CE76" i="1"/>
  <c r="CE77" i="1"/>
  <c r="CE78" i="1"/>
  <c r="CE79" i="1"/>
  <c r="CE80" i="1"/>
  <c r="CE81" i="1"/>
  <c r="BW68" i="1"/>
  <c r="BY68" i="1"/>
  <c r="CA68" i="1"/>
  <c r="CC68" i="1"/>
  <c r="CD68" i="1"/>
  <c r="BW69" i="1"/>
  <c r="BY69" i="1"/>
  <c r="CA69" i="1"/>
  <c r="CC69" i="1"/>
  <c r="CD69" i="1"/>
  <c r="BW70" i="1"/>
  <c r="BY70" i="1"/>
  <c r="CA70" i="1"/>
  <c r="CC70" i="1"/>
  <c r="CD70" i="1"/>
  <c r="BW71" i="1"/>
  <c r="BY71" i="1"/>
  <c r="CA71" i="1"/>
  <c r="CC71" i="1"/>
  <c r="CD71" i="1"/>
  <c r="BW72" i="1"/>
  <c r="BY72" i="1"/>
  <c r="CA72" i="1"/>
  <c r="CC72" i="1"/>
  <c r="CD72" i="1"/>
  <c r="BW73" i="1"/>
  <c r="BY73" i="1"/>
  <c r="CA73" i="1"/>
  <c r="CC73" i="1"/>
  <c r="CD73" i="1"/>
  <c r="BW74" i="1"/>
  <c r="BY74" i="1"/>
  <c r="CA74" i="1"/>
  <c r="CC74" i="1"/>
  <c r="CD74" i="1"/>
  <c r="BW75" i="1"/>
  <c r="BY75" i="1"/>
  <c r="CA75" i="1"/>
  <c r="CC75" i="1"/>
  <c r="CD75" i="1"/>
  <c r="BW76" i="1"/>
  <c r="BY76" i="1"/>
  <c r="CA76" i="1"/>
  <c r="CC76" i="1"/>
  <c r="CD76" i="1"/>
  <c r="BW77" i="1"/>
  <c r="BY77" i="1"/>
  <c r="CA77" i="1"/>
  <c r="CC77" i="1"/>
  <c r="CD77" i="1"/>
  <c r="BW78" i="1"/>
  <c r="BY78" i="1"/>
  <c r="CA78" i="1"/>
  <c r="CC78" i="1"/>
  <c r="CD78" i="1"/>
  <c r="BW79" i="1"/>
  <c r="BY79" i="1"/>
  <c r="CA79" i="1"/>
  <c r="CC79" i="1"/>
  <c r="CD79" i="1"/>
  <c r="BW80" i="1"/>
  <c r="BY80" i="1"/>
  <c r="CA80" i="1"/>
  <c r="CC80" i="1"/>
  <c r="CD80" i="1"/>
  <c r="BW81" i="1"/>
  <c r="BY81" i="1"/>
  <c r="CA81" i="1"/>
  <c r="CC81" i="1"/>
  <c r="CD81" i="1"/>
  <c r="BU69" i="1"/>
  <c r="BU70" i="1"/>
  <c r="BU71" i="1"/>
  <c r="BU72" i="1"/>
  <c r="BU73" i="1"/>
  <c r="BU74" i="1"/>
  <c r="BU75" i="1"/>
  <c r="BU76" i="1"/>
  <c r="BU77" i="1"/>
  <c r="BU78" i="1"/>
  <c r="BU79" i="1"/>
  <c r="BU80" i="1"/>
  <c r="BU81" i="1"/>
  <c r="BU68" i="1"/>
  <c r="F18" i="6"/>
  <c r="U35" i="6"/>
  <c r="U36" i="6" s="1"/>
  <c r="U37" i="6" s="1"/>
  <c r="AA72" i="6" l="1"/>
  <c r="AA73" i="6"/>
  <c r="AA74" i="6"/>
  <c r="AA71" i="6"/>
  <c r="AA68" i="6"/>
  <c r="AA69" i="6"/>
  <c r="AA67" i="6"/>
  <c r="AA65" i="6"/>
  <c r="AA66" i="6"/>
  <c r="AA64" i="6"/>
  <c r="AB64" i="6" s="1"/>
  <c r="Z65" i="6"/>
  <c r="Z68" i="6"/>
  <c r="Z69" i="6"/>
  <c r="Z71" i="6"/>
  <c r="Z72" i="6"/>
  <c r="Z73" i="6"/>
  <c r="Z74" i="6"/>
  <c r="Z64" i="6"/>
  <c r="L34" i="6"/>
  <c r="R15" i="6"/>
  <c r="I28" i="7" s="1"/>
  <c r="T24" i="7"/>
  <c r="T23" i="7"/>
  <c r="J24" i="7"/>
  <c r="J23" i="7"/>
  <c r="CU69" i="11"/>
  <c r="CT69" i="11"/>
  <c r="BD69" i="11"/>
  <c r="BC69" i="11"/>
  <c r="BB69" i="11"/>
  <c r="BA69" i="11"/>
  <c r="AZ69" i="11"/>
  <c r="AY69" i="11"/>
  <c r="BA28" i="11"/>
  <c r="CG27" i="11" s="1"/>
  <c r="BB28" i="11"/>
  <c r="CH27" i="11" s="1"/>
  <c r="BC28" i="11"/>
  <c r="CI27" i="11" s="1"/>
  <c r="BD28" i="11"/>
  <c r="CJ27" i="11" s="1"/>
  <c r="BA29" i="11"/>
  <c r="CG28" i="11" s="1"/>
  <c r="BB29" i="11"/>
  <c r="CH28" i="11" s="1"/>
  <c r="BC29" i="11"/>
  <c r="CI28" i="11" s="1"/>
  <c r="BD29" i="11"/>
  <c r="BA30" i="11"/>
  <c r="CG29" i="11" s="1"/>
  <c r="BB30" i="11"/>
  <c r="CH29" i="11" s="1"/>
  <c r="BC30" i="11"/>
  <c r="CI29" i="11" s="1"/>
  <c r="BD30" i="11"/>
  <c r="CJ29" i="11" s="1"/>
  <c r="BA31" i="11"/>
  <c r="CG30" i="11" s="1"/>
  <c r="BB31" i="11"/>
  <c r="CH30" i="11" s="1"/>
  <c r="BC31" i="11"/>
  <c r="CI30" i="11" s="1"/>
  <c r="BD31" i="11"/>
  <c r="CJ30" i="11" s="1"/>
  <c r="BA32" i="11"/>
  <c r="CG31" i="11" s="1"/>
  <c r="BB32" i="11"/>
  <c r="CH31" i="11" s="1"/>
  <c r="BC32" i="11"/>
  <c r="CI31" i="11" s="1"/>
  <c r="BD32" i="11"/>
  <c r="AZ33" i="11"/>
  <c r="CF32" i="11" s="1"/>
  <c r="BA33" i="11"/>
  <c r="CG32" i="11" s="1"/>
  <c r="BB33" i="11"/>
  <c r="CH32" i="11" s="1"/>
  <c r="BC33" i="11"/>
  <c r="BD33" i="11"/>
  <c r="CJ32" i="11" s="1"/>
  <c r="BA34" i="11"/>
  <c r="CG33" i="11" s="1"/>
  <c r="BB34" i="11"/>
  <c r="BC34" i="11"/>
  <c r="CI33" i="11" s="1"/>
  <c r="BD34" i="11"/>
  <c r="BA35" i="11"/>
  <c r="CG34" i="11" s="1"/>
  <c r="BB35" i="11"/>
  <c r="BC35" i="11"/>
  <c r="CI34" i="11" s="1"/>
  <c r="BD35" i="11"/>
  <c r="CJ34" i="11" s="1"/>
  <c r="AZ36" i="11"/>
  <c r="CF35" i="11" s="1"/>
  <c r="BA36" i="11"/>
  <c r="BB36" i="11"/>
  <c r="CH35" i="11" s="1"/>
  <c r="BC36" i="11"/>
  <c r="CI35" i="11" s="1"/>
  <c r="BD36" i="11"/>
  <c r="CJ35" i="11" s="1"/>
  <c r="AZ37" i="11"/>
  <c r="BA37" i="11"/>
  <c r="BB37" i="11"/>
  <c r="CH36" i="11" s="1"/>
  <c r="BC37" i="11"/>
  <c r="CI36" i="11" s="1"/>
  <c r="BD37" i="11"/>
  <c r="AZ38" i="11"/>
  <c r="BA38" i="11"/>
  <c r="CG37" i="11" s="1"/>
  <c r="BB38" i="11"/>
  <c r="CH37" i="11" s="1"/>
  <c r="BC38" i="11"/>
  <c r="BD38" i="11"/>
  <c r="CJ37" i="11" s="1"/>
  <c r="AZ39" i="11"/>
  <c r="CF38" i="11" s="1"/>
  <c r="BA39" i="11"/>
  <c r="CG38" i="11" s="1"/>
  <c r="BB39" i="11"/>
  <c r="BC39" i="11"/>
  <c r="CI38" i="11" s="1"/>
  <c r="BD39" i="11"/>
  <c r="CJ38" i="11" s="1"/>
  <c r="AZ40" i="11"/>
  <c r="CF39" i="11" s="1"/>
  <c r="BA40" i="11"/>
  <c r="BB40" i="11"/>
  <c r="BC40" i="11"/>
  <c r="CI39" i="11" s="1"/>
  <c r="BD40" i="11"/>
  <c r="CJ39" i="11" s="1"/>
  <c r="AZ41" i="11"/>
  <c r="BA41" i="11"/>
  <c r="BB41" i="11"/>
  <c r="CH40" i="11" s="1"/>
  <c r="BC41" i="11"/>
  <c r="CI40" i="11" s="1"/>
  <c r="BD41" i="11"/>
  <c r="AZ42" i="11"/>
  <c r="CF41" i="11" s="1"/>
  <c r="BA42" i="11"/>
  <c r="CG41" i="11" s="1"/>
  <c r="BB42" i="11"/>
  <c r="CH41" i="11" s="1"/>
  <c r="BC42" i="11"/>
  <c r="BD42" i="11"/>
  <c r="CJ41" i="11" s="1"/>
  <c r="AZ43" i="11"/>
  <c r="CF42" i="11" s="1"/>
  <c r="BA43" i="11"/>
  <c r="CG42" i="11" s="1"/>
  <c r="BB43" i="11"/>
  <c r="BC43" i="11"/>
  <c r="BD43" i="11"/>
  <c r="CJ42" i="11" s="1"/>
  <c r="AZ44" i="11"/>
  <c r="CF43" i="11" s="1"/>
  <c r="BA44" i="11"/>
  <c r="BB44" i="11"/>
  <c r="BC44" i="11"/>
  <c r="CI43" i="11" s="1"/>
  <c r="BD44" i="11"/>
  <c r="CJ43" i="11" s="1"/>
  <c r="AZ45" i="11"/>
  <c r="BA45" i="11"/>
  <c r="CG44" i="11" s="1"/>
  <c r="BB45" i="11"/>
  <c r="CH44" i="11" s="1"/>
  <c r="BC45" i="11"/>
  <c r="CI44" i="11" s="1"/>
  <c r="BD45" i="11"/>
  <c r="AZ46" i="11"/>
  <c r="CF45" i="11" s="1"/>
  <c r="BA46" i="11"/>
  <c r="CG45" i="11" s="1"/>
  <c r="BB46" i="11"/>
  <c r="CH45" i="11" s="1"/>
  <c r="BC46" i="11"/>
  <c r="BD46" i="11"/>
  <c r="AZ47" i="11"/>
  <c r="CF46" i="11" s="1"/>
  <c r="BA47" i="11"/>
  <c r="CG46" i="11" s="1"/>
  <c r="BB47" i="11"/>
  <c r="BC47" i="11"/>
  <c r="BD47" i="11"/>
  <c r="CJ46" i="11" s="1"/>
  <c r="AZ48" i="11"/>
  <c r="CF47" i="11" s="1"/>
  <c r="BA48" i="11"/>
  <c r="BB48" i="11"/>
  <c r="CH47" i="11" s="1"/>
  <c r="BC48" i="11"/>
  <c r="CI47" i="11" s="1"/>
  <c r="BD48" i="11"/>
  <c r="CJ47" i="11" s="1"/>
  <c r="AZ49" i="11"/>
  <c r="BA49" i="11"/>
  <c r="CG48" i="11" s="1"/>
  <c r="BB49" i="11"/>
  <c r="CH48" i="11" s="1"/>
  <c r="BC49" i="11"/>
  <c r="CI48" i="11" s="1"/>
  <c r="BD49" i="11"/>
  <c r="AZ50" i="11"/>
  <c r="BA50" i="11"/>
  <c r="CG49" i="11" s="1"/>
  <c r="BB50" i="11"/>
  <c r="CH49" i="11" s="1"/>
  <c r="BC50" i="11"/>
  <c r="BD50" i="11"/>
  <c r="AZ51" i="11"/>
  <c r="CF50" i="11" s="1"/>
  <c r="BA51" i="11"/>
  <c r="CG50" i="11" s="1"/>
  <c r="BB51" i="11"/>
  <c r="BC51" i="11"/>
  <c r="CI50" i="11" s="1"/>
  <c r="BD51" i="11"/>
  <c r="CJ50" i="11" s="1"/>
  <c r="AZ52" i="11"/>
  <c r="CF51" i="11" s="1"/>
  <c r="BA52" i="11"/>
  <c r="BB52" i="11"/>
  <c r="CH51" i="11" s="1"/>
  <c r="BC52" i="11"/>
  <c r="CI51" i="11" s="1"/>
  <c r="BD52" i="11"/>
  <c r="CJ51" i="11" s="1"/>
  <c r="AZ53" i="11"/>
  <c r="BA53" i="11"/>
  <c r="BB53" i="11"/>
  <c r="CH52" i="11" s="1"/>
  <c r="BC53" i="11"/>
  <c r="CI52" i="11" s="1"/>
  <c r="BD53" i="11"/>
  <c r="AZ54" i="11"/>
  <c r="BA54" i="11"/>
  <c r="CG53" i="11" s="1"/>
  <c r="BB54" i="11"/>
  <c r="CH53" i="11" s="1"/>
  <c r="BC54" i="11"/>
  <c r="BD54" i="11"/>
  <c r="CJ53" i="11" s="1"/>
  <c r="AZ55" i="11"/>
  <c r="CF54" i="11" s="1"/>
  <c r="BA55" i="11"/>
  <c r="CG54" i="11" s="1"/>
  <c r="BB55" i="11"/>
  <c r="BC55" i="11"/>
  <c r="CI54" i="11" s="1"/>
  <c r="BD55" i="11"/>
  <c r="CJ54" i="11" s="1"/>
  <c r="AZ56" i="11"/>
  <c r="CF55" i="11" s="1"/>
  <c r="BA56" i="11"/>
  <c r="BB56" i="11"/>
  <c r="BC56" i="11"/>
  <c r="CI55" i="11" s="1"/>
  <c r="BD56" i="11"/>
  <c r="CJ55" i="11" s="1"/>
  <c r="AZ70" i="11"/>
  <c r="BA70" i="11"/>
  <c r="BB70" i="11"/>
  <c r="CH56" i="11" s="1"/>
  <c r="BC70" i="11"/>
  <c r="CI56" i="11" s="1"/>
  <c r="BD70" i="11"/>
  <c r="AZ71" i="11"/>
  <c r="CF69" i="11" s="1"/>
  <c r="BA71" i="11"/>
  <c r="CG70" i="11" s="1"/>
  <c r="BB71" i="11"/>
  <c r="CH69" i="11" s="1"/>
  <c r="BC71" i="11"/>
  <c r="CI69" i="11" s="1"/>
  <c r="BD71" i="11"/>
  <c r="CJ69" i="11" s="1"/>
  <c r="AZ72" i="11"/>
  <c r="CF71" i="11" s="1"/>
  <c r="BA72" i="11"/>
  <c r="CG71" i="11" s="1"/>
  <c r="BB72" i="11"/>
  <c r="BC72" i="11"/>
  <c r="BD72" i="11"/>
  <c r="CJ71" i="11" s="1"/>
  <c r="AZ73" i="11"/>
  <c r="CF72" i="11" s="1"/>
  <c r="BA73" i="11"/>
  <c r="BB73" i="11"/>
  <c r="BC73" i="11"/>
  <c r="CI72" i="11" s="1"/>
  <c r="BD73" i="11"/>
  <c r="CJ72" i="11" s="1"/>
  <c r="AZ74" i="11"/>
  <c r="BA74" i="11"/>
  <c r="CG73" i="11" s="1"/>
  <c r="BB74" i="11"/>
  <c r="CH73" i="11" s="1"/>
  <c r="BC74" i="11"/>
  <c r="CI73" i="11" s="1"/>
  <c r="BD74" i="11"/>
  <c r="AZ75" i="11"/>
  <c r="CF74" i="11" s="1"/>
  <c r="BA75" i="11"/>
  <c r="CG74" i="11" s="1"/>
  <c r="BB75" i="11"/>
  <c r="CH74" i="11" s="1"/>
  <c r="BC75" i="11"/>
  <c r="BD75" i="11"/>
  <c r="AZ76" i="11"/>
  <c r="CF75" i="11" s="1"/>
  <c r="BA76" i="11"/>
  <c r="CG75" i="11" s="1"/>
  <c r="BB76" i="11"/>
  <c r="BC76" i="11"/>
  <c r="BD76" i="11"/>
  <c r="CJ75" i="11" s="1"/>
  <c r="AZ77" i="11"/>
  <c r="CF76" i="11" s="1"/>
  <c r="BA77" i="11"/>
  <c r="BB77" i="11"/>
  <c r="CH76" i="11" s="1"/>
  <c r="BC77" i="11"/>
  <c r="CI76" i="11" s="1"/>
  <c r="BD77" i="11"/>
  <c r="CJ76" i="11" s="1"/>
  <c r="AZ78" i="11"/>
  <c r="BA78" i="11"/>
  <c r="CG77" i="11" s="1"/>
  <c r="BB78" i="11"/>
  <c r="CH77" i="11" s="1"/>
  <c r="BC78" i="11"/>
  <c r="CI77" i="11" s="1"/>
  <c r="BD78" i="11"/>
  <c r="AZ79" i="11"/>
  <c r="BA79" i="11"/>
  <c r="CG78" i="11" s="1"/>
  <c r="BB79" i="11"/>
  <c r="CH78" i="11" s="1"/>
  <c r="BC79" i="11"/>
  <c r="BD79" i="11"/>
  <c r="AZ80" i="11"/>
  <c r="CF79" i="11" s="1"/>
  <c r="BA80" i="11"/>
  <c r="CG79" i="11" s="1"/>
  <c r="BB80" i="11"/>
  <c r="BC80" i="11"/>
  <c r="CI79" i="11" s="1"/>
  <c r="BD80" i="11"/>
  <c r="CJ79" i="11" s="1"/>
  <c r="AZ81" i="11"/>
  <c r="CF80" i="11" s="1"/>
  <c r="BA81" i="11"/>
  <c r="BB81" i="11"/>
  <c r="CH80" i="11" s="1"/>
  <c r="BC81" i="11"/>
  <c r="CI80" i="11" s="1"/>
  <c r="BD81" i="11"/>
  <c r="CJ80" i="11" s="1"/>
  <c r="AZ82" i="11"/>
  <c r="BA82" i="11"/>
  <c r="BB82" i="11"/>
  <c r="CH81" i="11" s="1"/>
  <c r="BC82" i="11"/>
  <c r="CI81" i="11" s="1"/>
  <c r="BD82" i="11"/>
  <c r="BA83" i="11"/>
  <c r="CG82" i="11" s="1"/>
  <c r="BB83" i="11"/>
  <c r="CH82" i="11" s="1"/>
  <c r="BC83" i="11"/>
  <c r="CI82" i="11" s="1"/>
  <c r="BD83" i="11"/>
  <c r="AZ84" i="11"/>
  <c r="BA84" i="11"/>
  <c r="BB84" i="11"/>
  <c r="BC84" i="11"/>
  <c r="BD84" i="11"/>
  <c r="AZ85" i="11"/>
  <c r="BA85" i="11"/>
  <c r="BB85" i="11"/>
  <c r="BC85" i="11"/>
  <c r="BD85" i="11"/>
  <c r="AZ86" i="11"/>
  <c r="CF85" i="11" s="1"/>
  <c r="BA86" i="11"/>
  <c r="BB86" i="11"/>
  <c r="CH85" i="11" s="1"/>
  <c r="BC86" i="11"/>
  <c r="BD86" i="11"/>
  <c r="CJ85" i="11" s="1"/>
  <c r="AZ87" i="11"/>
  <c r="CF86" i="11" s="1"/>
  <c r="BA87" i="11"/>
  <c r="CG86" i="11" s="1"/>
  <c r="BB87" i="11"/>
  <c r="CH86" i="11" s="1"/>
  <c r="BC87" i="11"/>
  <c r="CI86" i="11" s="1"/>
  <c r="BD87" i="11"/>
  <c r="CJ86" i="11" s="1"/>
  <c r="AZ88" i="11"/>
  <c r="CF87" i="11" s="1"/>
  <c r="BA88" i="11"/>
  <c r="CG87" i="11" s="1"/>
  <c r="BB88" i="11"/>
  <c r="CH87" i="11" s="1"/>
  <c r="BC88" i="11"/>
  <c r="CI87" i="11" s="1"/>
  <c r="BD88" i="11"/>
  <c r="AZ89" i="11"/>
  <c r="CF88" i="11" s="1"/>
  <c r="BA89" i="11"/>
  <c r="CG88" i="11" s="1"/>
  <c r="BB89" i="11"/>
  <c r="BC89" i="11"/>
  <c r="CI88" i="11" s="1"/>
  <c r="BD89" i="11"/>
  <c r="AZ90" i="11"/>
  <c r="CF89" i="11" s="1"/>
  <c r="BA90" i="11"/>
  <c r="CG89" i="11" s="1"/>
  <c r="BB90" i="11"/>
  <c r="CH89" i="11" s="1"/>
  <c r="BC90" i="11"/>
  <c r="CI89" i="11" s="1"/>
  <c r="BD90" i="11"/>
  <c r="CJ89" i="11" s="1"/>
  <c r="AZ91" i="11"/>
  <c r="CF90" i="11" s="1"/>
  <c r="BA91" i="11"/>
  <c r="BB91" i="11"/>
  <c r="CH90" i="11" s="1"/>
  <c r="BC91" i="11"/>
  <c r="CI90" i="11" s="1"/>
  <c r="BD91" i="11"/>
  <c r="CJ90" i="11" s="1"/>
  <c r="AZ92" i="11"/>
  <c r="CF91" i="11" s="1"/>
  <c r="BA92" i="11"/>
  <c r="CG91" i="11" s="1"/>
  <c r="BB92" i="11"/>
  <c r="CH91" i="11" s="1"/>
  <c r="BC92" i="11"/>
  <c r="BD92" i="11"/>
  <c r="CJ91" i="11" s="1"/>
  <c r="AZ93" i="11"/>
  <c r="CF92" i="11" s="1"/>
  <c r="BA93" i="11"/>
  <c r="CG92" i="11" s="1"/>
  <c r="BB93" i="11"/>
  <c r="CH92" i="11" s="1"/>
  <c r="BC93" i="11"/>
  <c r="CI92" i="11" s="1"/>
  <c r="BD93" i="11"/>
  <c r="CJ92" i="11" s="1"/>
  <c r="AZ94" i="11"/>
  <c r="CF93" i="11" s="1"/>
  <c r="BA94" i="11"/>
  <c r="CG93" i="11" s="1"/>
  <c r="BB94" i="11"/>
  <c r="CH93" i="11" s="1"/>
  <c r="BC94" i="11"/>
  <c r="CI93" i="11" s="1"/>
  <c r="BD94" i="11"/>
  <c r="CJ93" i="11" s="1"/>
  <c r="AY29" i="11"/>
  <c r="CE28" i="11" s="1"/>
  <c r="AY30" i="11"/>
  <c r="CE29" i="11" s="1"/>
  <c r="AY31" i="11"/>
  <c r="CE30" i="11" s="1"/>
  <c r="AY32" i="11"/>
  <c r="CE31" i="11" s="1"/>
  <c r="AY33" i="11"/>
  <c r="CE32" i="11" s="1"/>
  <c r="AY34" i="11"/>
  <c r="CE33" i="11" s="1"/>
  <c r="AY35" i="11"/>
  <c r="CE34" i="11" s="1"/>
  <c r="AY36" i="11"/>
  <c r="CE35" i="11" s="1"/>
  <c r="AY37" i="11"/>
  <c r="AY38" i="11"/>
  <c r="CE37" i="11" s="1"/>
  <c r="AY39" i="11"/>
  <c r="CE38" i="11" s="1"/>
  <c r="AY40" i="11"/>
  <c r="CE39" i="11" s="1"/>
  <c r="AY41" i="11"/>
  <c r="CE40" i="11" s="1"/>
  <c r="AY42" i="11"/>
  <c r="CE41" i="11" s="1"/>
  <c r="AY43" i="11"/>
  <c r="CE42" i="11" s="1"/>
  <c r="AY44" i="11"/>
  <c r="CE43" i="11" s="1"/>
  <c r="AY45" i="11"/>
  <c r="CE44" i="11" s="1"/>
  <c r="AY46" i="11"/>
  <c r="AY47" i="11"/>
  <c r="CE46" i="11" s="1"/>
  <c r="AY48" i="11"/>
  <c r="CE47" i="11" s="1"/>
  <c r="AY49" i="11"/>
  <c r="CE48" i="11" s="1"/>
  <c r="AY50" i="11"/>
  <c r="CE49" i="11" s="1"/>
  <c r="AY52" i="11"/>
  <c r="AY53" i="11"/>
  <c r="CE52" i="11" s="1"/>
  <c r="AY54" i="11"/>
  <c r="AY55" i="11"/>
  <c r="CE54" i="11" s="1"/>
  <c r="AY56" i="11"/>
  <c r="CE55" i="11" s="1"/>
  <c r="AY70" i="11"/>
  <c r="CE56" i="11" s="1"/>
  <c r="AY71" i="11"/>
  <c r="CE70" i="11" s="1"/>
  <c r="AY72" i="11"/>
  <c r="CE71" i="11" s="1"/>
  <c r="AY73" i="11"/>
  <c r="CE72" i="11" s="1"/>
  <c r="AY74" i="11"/>
  <c r="CE73" i="11" s="1"/>
  <c r="AY75" i="11"/>
  <c r="CE74" i="11" s="1"/>
  <c r="AY76" i="11"/>
  <c r="CE75" i="11" s="1"/>
  <c r="AY77" i="11"/>
  <c r="CE76" i="11" s="1"/>
  <c r="AY78" i="11"/>
  <c r="CE77" i="11" s="1"/>
  <c r="AY79" i="11"/>
  <c r="AY80" i="11"/>
  <c r="CE79" i="11" s="1"/>
  <c r="AY81" i="11"/>
  <c r="CE80" i="11" s="1"/>
  <c r="AY82" i="11"/>
  <c r="CE81" i="11" s="1"/>
  <c r="AY83" i="11"/>
  <c r="CE82" i="11" s="1"/>
  <c r="AY84" i="11"/>
  <c r="AY85" i="11"/>
  <c r="AY86" i="11"/>
  <c r="CE85" i="11" s="1"/>
  <c r="AY87" i="11"/>
  <c r="CE86" i="11" s="1"/>
  <c r="AY88" i="11"/>
  <c r="CE87" i="11" s="1"/>
  <c r="AY89" i="11"/>
  <c r="CE88" i="11" s="1"/>
  <c r="AY90" i="11"/>
  <c r="CE89" i="11" s="1"/>
  <c r="AY91" i="11"/>
  <c r="CE90" i="11" s="1"/>
  <c r="AY92" i="11"/>
  <c r="CE91" i="11" s="1"/>
  <c r="AY93" i="11"/>
  <c r="CE92" i="11" s="1"/>
  <c r="AY94" i="11"/>
  <c r="CE93" i="11" s="1"/>
  <c r="AY28" i="11"/>
  <c r="CE27" i="11" s="1"/>
  <c r="CJ28" i="11"/>
  <c r="CJ31" i="11"/>
  <c r="CI32" i="11"/>
  <c r="CH33" i="11"/>
  <c r="CJ33" i="11"/>
  <c r="CH34" i="11"/>
  <c r="CG35" i="11"/>
  <c r="CF36" i="11"/>
  <c r="CG36" i="11"/>
  <c r="CJ36" i="11"/>
  <c r="CF37" i="11"/>
  <c r="CI37" i="11"/>
  <c r="CH38" i="11"/>
  <c r="CG39" i="11"/>
  <c r="CH39" i="11"/>
  <c r="CF40" i="11"/>
  <c r="CG40" i="11"/>
  <c r="CJ40" i="11"/>
  <c r="CI41" i="11"/>
  <c r="CH42" i="11"/>
  <c r="CI42" i="11"/>
  <c r="CG43" i="11"/>
  <c r="CH43" i="11"/>
  <c r="CF44" i="11"/>
  <c r="CJ44" i="11"/>
  <c r="CI45" i="11"/>
  <c r="CJ45" i="11"/>
  <c r="CH46" i="11"/>
  <c r="CI46" i="11"/>
  <c r="CG47" i="11"/>
  <c r="CF48" i="11"/>
  <c r="CJ48" i="11"/>
  <c r="CF49" i="11"/>
  <c r="CI49" i="11"/>
  <c r="CJ49" i="11"/>
  <c r="CH50" i="11"/>
  <c r="CG51" i="11"/>
  <c r="CF52" i="11"/>
  <c r="CG52" i="11"/>
  <c r="CJ52" i="11"/>
  <c r="CF53" i="11"/>
  <c r="CI53" i="11"/>
  <c r="CH54" i="11"/>
  <c r="CG55" i="11"/>
  <c r="CH55" i="11"/>
  <c r="CF56" i="11"/>
  <c r="CG56" i="11"/>
  <c r="CJ56" i="11"/>
  <c r="CI70" i="11"/>
  <c r="CH71" i="11"/>
  <c r="CI71" i="11"/>
  <c r="CG72" i="11"/>
  <c r="CH72" i="11"/>
  <c r="CF73" i="11"/>
  <c r="CJ73" i="11"/>
  <c r="CI74" i="11"/>
  <c r="CJ74" i="11"/>
  <c r="CH75" i="11"/>
  <c r="CI75" i="11"/>
  <c r="CG76" i="11"/>
  <c r="CF77" i="11"/>
  <c r="CJ77" i="11"/>
  <c r="CF78" i="11"/>
  <c r="CI78" i="11"/>
  <c r="CJ78" i="11"/>
  <c r="CH79" i="11"/>
  <c r="CG80" i="11"/>
  <c r="CF81" i="11"/>
  <c r="CG81" i="11"/>
  <c r="CJ81" i="11"/>
  <c r="CJ82" i="11"/>
  <c r="CG85" i="11"/>
  <c r="CI85" i="11"/>
  <c r="CJ87" i="11"/>
  <c r="CH88" i="11"/>
  <c r="CJ88" i="11"/>
  <c r="CG90" i="11"/>
  <c r="CI91" i="11"/>
  <c r="CF94" i="11"/>
  <c r="CG94" i="11"/>
  <c r="CH94" i="11"/>
  <c r="CI94" i="11"/>
  <c r="CJ94" i="11"/>
  <c r="CE36" i="11"/>
  <c r="CE45" i="11"/>
  <c r="CE53" i="11"/>
  <c r="CE78" i="11"/>
  <c r="CE94" i="11"/>
  <c r="CH70" i="11" l="1"/>
  <c r="CF70" i="11"/>
  <c r="CJ70" i="11"/>
  <c r="CE69" i="11"/>
  <c r="CG69" i="11"/>
  <c r="AB68" i="6"/>
  <c r="AB69" i="6"/>
  <c r="AB73" i="6"/>
  <c r="AB66" i="6"/>
  <c r="AB72" i="6"/>
  <c r="AB65" i="6"/>
  <c r="AB71" i="6"/>
  <c r="AB67" i="6"/>
  <c r="AC64" i="6" s="1"/>
  <c r="Q35" i="6" s="1"/>
  <c r="AB74" i="6"/>
  <c r="E11" i="10"/>
  <c r="E12" i="10" s="1"/>
  <c r="E13" i="10" s="1"/>
  <c r="E14" i="10" s="1"/>
  <c r="E15" i="10" s="1"/>
  <c r="E16" i="10" s="1"/>
  <c r="Q36" i="6" l="1"/>
  <c r="Q37" i="6" s="1"/>
  <c r="C16" i="10"/>
  <c r="C15" i="10"/>
  <c r="C14" i="10"/>
  <c r="C13" i="10"/>
  <c r="C12" i="10"/>
  <c r="C11" i="10"/>
  <c r="C10" i="10"/>
  <c r="D16" i="10"/>
  <c r="D15" i="10"/>
  <c r="D14" i="10"/>
  <c r="D13" i="10"/>
  <c r="D12" i="10"/>
  <c r="D11" i="10"/>
  <c r="D10" i="10"/>
  <c r="BG13" i="11"/>
  <c r="CM13" i="11" s="1"/>
  <c r="BG14" i="11"/>
  <c r="CM14" i="11" s="1"/>
  <c r="BG15" i="11"/>
  <c r="CM15" i="11" s="1"/>
  <c r="BG16" i="11"/>
  <c r="CM16" i="11" s="1"/>
  <c r="BG17" i="11"/>
  <c r="CM17" i="11" s="1"/>
  <c r="BG18" i="11"/>
  <c r="CM18" i="11" s="1"/>
  <c r="BG19" i="11"/>
  <c r="CM19" i="11" s="1"/>
  <c r="BG12" i="11"/>
  <c r="CM12" i="11" s="1"/>
  <c r="P21" i="11"/>
  <c r="AU21" i="11" s="1"/>
  <c r="P3" i="11"/>
  <c r="AU3" i="11" s="1"/>
  <c r="CA3" i="11" s="1"/>
  <c r="CE12" i="11"/>
  <c r="CF12" i="11"/>
  <c r="CG12" i="11"/>
  <c r="CH12" i="11"/>
  <c r="CI12" i="11"/>
  <c r="CK12" i="11"/>
  <c r="CE13" i="11"/>
  <c r="CF13" i="11"/>
  <c r="CG13" i="11"/>
  <c r="CH13" i="11"/>
  <c r="CI13" i="11"/>
  <c r="CK13" i="11"/>
  <c r="CA14" i="11"/>
  <c r="CB14" i="11"/>
  <c r="CC14" i="11"/>
  <c r="CE14" i="11"/>
  <c r="CF14" i="11"/>
  <c r="CG14" i="11"/>
  <c r="CH14" i="11"/>
  <c r="CI14" i="11"/>
  <c r="CK14" i="11"/>
  <c r="CE15" i="11"/>
  <c r="CF15" i="11"/>
  <c r="CG15" i="11"/>
  <c r="CH15" i="11"/>
  <c r="CI15" i="11"/>
  <c r="CK15" i="11"/>
  <c r="CE16" i="11"/>
  <c r="CF16" i="11"/>
  <c r="CG16" i="11"/>
  <c r="CH16" i="11"/>
  <c r="CI16" i="11"/>
  <c r="CJ16" i="11"/>
  <c r="CK16" i="11"/>
  <c r="CA17" i="11"/>
  <c r="CB17" i="11"/>
  <c r="CC17" i="11"/>
  <c r="CE17" i="11"/>
  <c r="CF17" i="11"/>
  <c r="CG17" i="11"/>
  <c r="CH17" i="11"/>
  <c r="CI17" i="11"/>
  <c r="CJ17" i="11"/>
  <c r="CK17" i="11"/>
  <c r="CE18" i="11"/>
  <c r="CF18" i="11"/>
  <c r="CG18" i="11"/>
  <c r="CH18" i="11"/>
  <c r="CI18" i="11"/>
  <c r="CJ18" i="11"/>
  <c r="CK18" i="11"/>
  <c r="CE19" i="11"/>
  <c r="CF19" i="11"/>
  <c r="CG19" i="11"/>
  <c r="CH19" i="11"/>
  <c r="CI19" i="11"/>
  <c r="CJ19" i="11"/>
  <c r="CK19" i="11"/>
  <c r="CA20" i="11"/>
  <c r="CB20" i="11"/>
  <c r="CC20" i="11"/>
  <c r="CD20" i="11"/>
  <c r="CE20" i="11"/>
  <c r="CF20" i="11"/>
  <c r="CG20" i="11"/>
  <c r="CH20" i="11"/>
  <c r="CI20" i="11"/>
  <c r="CJ20" i="11"/>
  <c r="CK20" i="11"/>
  <c r="CM20" i="11"/>
  <c r="CD21" i="11"/>
  <c r="CE21" i="11"/>
  <c r="CF21" i="11"/>
  <c r="CG21" i="11"/>
  <c r="CH21" i="11"/>
  <c r="CI21" i="11"/>
  <c r="CJ21" i="11"/>
  <c r="CK21" i="11"/>
  <c r="CM21" i="11"/>
  <c r="CD22" i="11"/>
  <c r="CE22" i="11"/>
  <c r="CF22" i="11"/>
  <c r="CG22" i="11"/>
  <c r="CH22" i="11"/>
  <c r="CI22" i="11"/>
  <c r="CJ22" i="11"/>
  <c r="CK22" i="11"/>
  <c r="CM22" i="11"/>
  <c r="BZ13" i="11"/>
  <c r="BZ14" i="11"/>
  <c r="BZ15" i="11"/>
  <c r="BZ16" i="11"/>
  <c r="BZ17" i="11"/>
  <c r="BZ18" i="11"/>
  <c r="BZ19" i="11"/>
  <c r="BZ20" i="11"/>
  <c r="BZ12" i="11"/>
  <c r="AX14" i="11"/>
  <c r="CD14" i="11" s="1"/>
  <c r="AX17" i="11"/>
  <c r="CD17" i="11" s="1"/>
  <c r="AT6" i="11"/>
  <c r="BZ6" i="11" s="1"/>
  <c r="AV6" i="11"/>
  <c r="CB6" i="11" s="1"/>
  <c r="AW6" i="11"/>
  <c r="CC6" i="11" s="1"/>
  <c r="AT7" i="11"/>
  <c r="BZ7" i="11" s="1"/>
  <c r="AV7" i="11"/>
  <c r="CB7" i="11" s="1"/>
  <c r="AW7" i="11"/>
  <c r="CC7" i="11" s="1"/>
  <c r="AT8" i="11"/>
  <c r="BZ8" i="11" s="1"/>
  <c r="AV8" i="11"/>
  <c r="CB8" i="11" s="1"/>
  <c r="AW8" i="11"/>
  <c r="CC8" i="11" s="1"/>
  <c r="AT9" i="11"/>
  <c r="BZ9" i="11" s="1"/>
  <c r="AV9" i="11"/>
  <c r="CB9" i="11" s="1"/>
  <c r="AW9" i="11"/>
  <c r="CC9" i="11" s="1"/>
  <c r="AT10" i="11"/>
  <c r="BZ10" i="11" s="1"/>
  <c r="AV10" i="11"/>
  <c r="CB10" i="11" s="1"/>
  <c r="AW10" i="11"/>
  <c r="CC10" i="11" s="1"/>
  <c r="AT11" i="11"/>
  <c r="AU11" i="11"/>
  <c r="AV11" i="11"/>
  <c r="AW11" i="11"/>
  <c r="AU12" i="11"/>
  <c r="CA12" i="11" s="1"/>
  <c r="AV12" i="11"/>
  <c r="CB12" i="11" s="1"/>
  <c r="AW12" i="11"/>
  <c r="CC12" i="11" s="1"/>
  <c r="AU13" i="11"/>
  <c r="CA13" i="11" s="1"/>
  <c r="AV13" i="11"/>
  <c r="CB13" i="11" s="1"/>
  <c r="AW13" i="11"/>
  <c r="CC13" i="11" s="1"/>
  <c r="AU15" i="11"/>
  <c r="CA15" i="11" s="1"/>
  <c r="AV15" i="11"/>
  <c r="CB15" i="11" s="1"/>
  <c r="AW15" i="11"/>
  <c r="CC15" i="11" s="1"/>
  <c r="AU16" i="11"/>
  <c r="CA16" i="11" s="1"/>
  <c r="AV16" i="11"/>
  <c r="CB16" i="11" s="1"/>
  <c r="AW16" i="11"/>
  <c r="CC16" i="11" s="1"/>
  <c r="AU18" i="11"/>
  <c r="CA18" i="11" s="1"/>
  <c r="AV18" i="11"/>
  <c r="CB18" i="11" s="1"/>
  <c r="AW18" i="11"/>
  <c r="CC18" i="11" s="1"/>
  <c r="AU19" i="11"/>
  <c r="CA19" i="11" s="1"/>
  <c r="AV19" i="11"/>
  <c r="CB19" i="11" s="1"/>
  <c r="AW19" i="11"/>
  <c r="CC19" i="11" s="1"/>
  <c r="AT21" i="11"/>
  <c r="BZ21" i="11" s="1"/>
  <c r="AV21" i="11"/>
  <c r="CB21" i="11" s="1"/>
  <c r="CC21" i="11"/>
  <c r="AT22" i="11"/>
  <c r="BZ22" i="11" s="1"/>
  <c r="AV22" i="11"/>
  <c r="CB22" i="11" s="1"/>
  <c r="AV5" i="11"/>
  <c r="CB5" i="11" s="1"/>
  <c r="AW5" i="11"/>
  <c r="CC5" i="11" s="1"/>
  <c r="AT5" i="11"/>
  <c r="BZ5" i="11" s="1"/>
  <c r="BR65" i="1"/>
  <c r="BQ65" i="1"/>
  <c r="BS65" i="1"/>
  <c r="CA21" i="11" l="1"/>
  <c r="Z16" i="11"/>
  <c r="S16" i="11" s="1"/>
  <c r="AX16" i="11" s="1"/>
  <c r="CD16" i="11" s="1"/>
  <c r="Z19" i="11"/>
  <c r="S19" i="11" s="1"/>
  <c r="AX19" i="11" s="1"/>
  <c r="CD19" i="11" s="1"/>
  <c r="Z18" i="11"/>
  <c r="Z15" i="11"/>
  <c r="S15" i="11" s="1"/>
  <c r="AX15" i="11" s="1"/>
  <c r="CD15" i="11" s="1"/>
  <c r="Z13" i="11"/>
  <c r="Z12" i="11"/>
  <c r="P10" i="11"/>
  <c r="AU10" i="11" s="1"/>
  <c r="CA10" i="11" s="1"/>
  <c r="S58" i="11" l="1"/>
  <c r="S59" i="11"/>
  <c r="S57" i="11"/>
  <c r="AX68" i="11"/>
  <c r="CD68" i="11" s="1"/>
  <c r="S69" i="11"/>
  <c r="S68" i="11"/>
  <c r="S12" i="11"/>
  <c r="AX12" i="11" s="1"/>
  <c r="CD12" i="11" s="1"/>
  <c r="AX69" i="11"/>
  <c r="CD69" i="11" s="1"/>
  <c r="S13" i="11"/>
  <c r="AX13" i="11" s="1"/>
  <c r="CD13" i="11" s="1"/>
  <c r="AX54" i="11"/>
  <c r="CD54" i="11" s="1"/>
  <c r="AX55" i="11"/>
  <c r="CD55" i="11" s="1"/>
  <c r="AX56" i="11"/>
  <c r="CD56" i="11" s="1"/>
  <c r="AX53" i="11"/>
  <c r="CD53" i="11" s="1"/>
  <c r="S55" i="11"/>
  <c r="S56" i="11" s="1"/>
  <c r="S18" i="11"/>
  <c r="AX18" i="11" s="1"/>
  <c r="CD18" i="11" s="1"/>
  <c r="CD29" i="11"/>
  <c r="CD33" i="11"/>
  <c r="CD37" i="11"/>
  <c r="CD41" i="11"/>
  <c r="CD45" i="11"/>
  <c r="CD49" i="11"/>
  <c r="CD70" i="11"/>
  <c r="CD74" i="11"/>
  <c r="CD78" i="11"/>
  <c r="CD82" i="11"/>
  <c r="CD88" i="11"/>
  <c r="CD93" i="11"/>
  <c r="AX30" i="11"/>
  <c r="AX34" i="11"/>
  <c r="AX38" i="11"/>
  <c r="AX42" i="11"/>
  <c r="AX46" i="11"/>
  <c r="AX50" i="11"/>
  <c r="AX71" i="11"/>
  <c r="AX75" i="11"/>
  <c r="AX79" i="11"/>
  <c r="AX83" i="11"/>
  <c r="AX85" i="11"/>
  <c r="AX89" i="11"/>
  <c r="AX94" i="11"/>
  <c r="CD30" i="11"/>
  <c r="CD34" i="11"/>
  <c r="CD38" i="11"/>
  <c r="CD42" i="11"/>
  <c r="CD46" i="11"/>
  <c r="CD50" i="11"/>
  <c r="CD71" i="11"/>
  <c r="CD75" i="11"/>
  <c r="CD79" i="11"/>
  <c r="CD83" i="11"/>
  <c r="CD85" i="11"/>
  <c r="CD89" i="11"/>
  <c r="CD94" i="11"/>
  <c r="AX31" i="11"/>
  <c r="AX35" i="11"/>
  <c r="AX39" i="11"/>
  <c r="AX43" i="11"/>
  <c r="AX47" i="11"/>
  <c r="AX72" i="11"/>
  <c r="AX76" i="11"/>
  <c r="AX80" i="11"/>
  <c r="AX86" i="11"/>
  <c r="AX90" i="11"/>
  <c r="AX28" i="11"/>
  <c r="CD40" i="11"/>
  <c r="CD73" i="11"/>
  <c r="CD81" i="11"/>
  <c r="CD87" i="11"/>
  <c r="AX29" i="11"/>
  <c r="AX37" i="11"/>
  <c r="AX45" i="11"/>
  <c r="AX74" i="11"/>
  <c r="AX82" i="11"/>
  <c r="AX88" i="11"/>
  <c r="CD31" i="11"/>
  <c r="CD35" i="11"/>
  <c r="CD39" i="11"/>
  <c r="CD43" i="11"/>
  <c r="CD47" i="11"/>
  <c r="CD72" i="11"/>
  <c r="CD76" i="11"/>
  <c r="CD80" i="11"/>
  <c r="CD86" i="11"/>
  <c r="CD90" i="11"/>
  <c r="CD28" i="11"/>
  <c r="AX32" i="11"/>
  <c r="AX36" i="11"/>
  <c r="AX40" i="11"/>
  <c r="AX44" i="11"/>
  <c r="AX48" i="11"/>
  <c r="AX73" i="11"/>
  <c r="AX77" i="11"/>
  <c r="AX81" i="11"/>
  <c r="AX84" i="11"/>
  <c r="AX87" i="11"/>
  <c r="AX91" i="11"/>
  <c r="CD32" i="11"/>
  <c r="CD36" i="11"/>
  <c r="CD44" i="11"/>
  <c r="CD48" i="11"/>
  <c r="CD77" i="11"/>
  <c r="CD84" i="11"/>
  <c r="CD91" i="11"/>
  <c r="AX33" i="11"/>
  <c r="AX41" i="11"/>
  <c r="AX49" i="11"/>
  <c r="AX70" i="11"/>
  <c r="AX78" i="11"/>
  <c r="AX93" i="11"/>
  <c r="S81" i="11"/>
  <c r="S87" i="11"/>
  <c r="S82" i="11"/>
  <c r="S77" i="11"/>
  <c r="S83" i="11"/>
  <c r="S78" i="11"/>
  <c r="S76" i="11"/>
  <c r="S80" i="11"/>
  <c r="S79" i="11"/>
  <c r="T51" i="11"/>
  <c r="S53" i="11"/>
  <c r="S43" i="11"/>
  <c r="S35" i="11"/>
  <c r="S72" i="11"/>
  <c r="S54" i="11"/>
  <c r="S50" i="11"/>
  <c r="S46" i="11"/>
  <c r="S42" i="11"/>
  <c r="S38" i="11"/>
  <c r="S34" i="11"/>
  <c r="S30" i="11"/>
  <c r="S89" i="11"/>
  <c r="S74" i="11"/>
  <c r="S84" i="11"/>
  <c r="S86" i="11"/>
  <c r="S48" i="11"/>
  <c r="S44" i="11"/>
  <c r="S40" i="11"/>
  <c r="S36" i="11"/>
  <c r="S32" i="11"/>
  <c r="S71" i="11"/>
  <c r="S91" i="11"/>
  <c r="S47" i="11"/>
  <c r="S39" i="11"/>
  <c r="S31" i="11"/>
  <c r="S90" i="11"/>
  <c r="S85" i="11"/>
  <c r="S28" i="11"/>
  <c r="S49" i="11"/>
  <c r="S45" i="11"/>
  <c r="S41" i="11"/>
  <c r="S37" i="11"/>
  <c r="S33" i="11"/>
  <c r="S29" i="11"/>
  <c r="S92" i="11"/>
  <c r="S75" i="11"/>
  <c r="BP65" i="1"/>
  <c r="BO65" i="1"/>
  <c r="BN65" i="1"/>
  <c r="BM65" i="1"/>
  <c r="BN63" i="1"/>
  <c r="BO63" i="1"/>
  <c r="BP63" i="1"/>
  <c r="BQ63" i="1"/>
  <c r="BQ82" i="1" s="1"/>
  <c r="BR63" i="1"/>
  <c r="BR82" i="1" s="1"/>
  <c r="BS63" i="1"/>
  <c r="BS82" i="1" s="1"/>
  <c r="BM63" i="1"/>
  <c r="BR83" i="1"/>
  <c r="BQ83" i="1"/>
  <c r="BS83" i="1"/>
  <c r="BP93" i="1" l="1"/>
  <c r="BQ93" i="1"/>
  <c r="S3" i="15" s="1"/>
  <c r="BP94" i="1"/>
  <c r="BQ94" i="1"/>
  <c r="BP95" i="1"/>
  <c r="BQ95" i="1"/>
  <c r="BN82" i="1"/>
  <c r="BS84" i="1"/>
  <c r="U31" i="11"/>
  <c r="AZ31" i="11" s="1"/>
  <c r="CF30" i="11" s="1"/>
  <c r="U30" i="11"/>
  <c r="AZ30" i="11" s="1"/>
  <c r="CF29" i="11" s="1"/>
  <c r="BQ84" i="1"/>
  <c r="BP90" i="1" s="1"/>
  <c r="U29" i="11"/>
  <c r="BO82" i="1"/>
  <c r="BP82" i="1"/>
  <c r="BM82" i="1"/>
  <c r="S51" i="11"/>
  <c r="AX51" i="11" s="1"/>
  <c r="CD51" i="11" s="1"/>
  <c r="AY51" i="11"/>
  <c r="CE51" i="11" s="1"/>
  <c r="BD6" i="11"/>
  <c r="CJ6" i="11" s="1"/>
  <c r="BD7" i="11"/>
  <c r="CJ7" i="11" s="1"/>
  <c r="BD8" i="11"/>
  <c r="CJ8" i="11" s="1"/>
  <c r="BD9" i="11"/>
  <c r="CJ9" i="11" s="1"/>
  <c r="BD10" i="11"/>
  <c r="CJ10" i="11" s="1"/>
  <c r="BD12" i="11"/>
  <c r="CJ12" i="11" s="1"/>
  <c r="BD13" i="11"/>
  <c r="CJ13" i="11" s="1"/>
  <c r="BD14" i="11"/>
  <c r="CJ14" i="11" s="1"/>
  <c r="BD15" i="11"/>
  <c r="CJ15" i="11" s="1"/>
  <c r="BD5" i="11"/>
  <c r="CJ5" i="11" s="1"/>
  <c r="CU70" i="11"/>
  <c r="CT70" i="11"/>
  <c r="CU56" i="11"/>
  <c r="CT56" i="11"/>
  <c r="CU55" i="11"/>
  <c r="CT55" i="11"/>
  <c r="CU54" i="11"/>
  <c r="CT54" i="11"/>
  <c r="CU53" i="11"/>
  <c r="CT53" i="11"/>
  <c r="CU52" i="11"/>
  <c r="CT52" i="11"/>
  <c r="CU51" i="11"/>
  <c r="CT51" i="11"/>
  <c r="CU50" i="11"/>
  <c r="CT50" i="11"/>
  <c r="CU49" i="11"/>
  <c r="CT49" i="11"/>
  <c r="CU48" i="11"/>
  <c r="CT48" i="11"/>
  <c r="CU47" i="11"/>
  <c r="CT47" i="11"/>
  <c r="CU46" i="11"/>
  <c r="CT46" i="11"/>
  <c r="CU45" i="11"/>
  <c r="CT45" i="11"/>
  <c r="CU44" i="11"/>
  <c r="CT44" i="11"/>
  <c r="CU43" i="11"/>
  <c r="CT43" i="11"/>
  <c r="CU42" i="11"/>
  <c r="CT42" i="11"/>
  <c r="CU41" i="11"/>
  <c r="CT41" i="11"/>
  <c r="CU40" i="11"/>
  <c r="CT40" i="11"/>
  <c r="CU39" i="11"/>
  <c r="CT39" i="11"/>
  <c r="CU38" i="11"/>
  <c r="CT38" i="11"/>
  <c r="CU37" i="11"/>
  <c r="CT37" i="11"/>
  <c r="CU36" i="11"/>
  <c r="CT36" i="11"/>
  <c r="CU35" i="11"/>
  <c r="CT35" i="11"/>
  <c r="CU34" i="11"/>
  <c r="CT34" i="11"/>
  <c r="CU33" i="11"/>
  <c r="CT33" i="11"/>
  <c r="CU32" i="11"/>
  <c r="CT32" i="11"/>
  <c r="CU31" i="11"/>
  <c r="CT31" i="11"/>
  <c r="CU30" i="11"/>
  <c r="CT30" i="11"/>
  <c r="CU29" i="11"/>
  <c r="CT29" i="11"/>
  <c r="B29" i="11"/>
  <c r="BN29" i="11" s="1"/>
  <c r="CU28" i="11"/>
  <c r="CT28" i="11"/>
  <c r="BN28" i="11"/>
  <c r="AH28" i="11"/>
  <c r="AT28" i="11" s="1"/>
  <c r="AU28" i="11" s="1"/>
  <c r="O28" i="11"/>
  <c r="P28" i="11" s="1"/>
  <c r="BM83" i="1"/>
  <c r="BP83" i="1"/>
  <c r="BN83" i="1"/>
  <c r="BO83" i="1"/>
  <c r="U3" i="15" l="1"/>
  <c r="AM39" i="14"/>
  <c r="T3" i="15"/>
  <c r="AM38" i="14"/>
  <c r="BQ99" i="1"/>
  <c r="BQ98" i="1"/>
  <c r="BQ96" i="1"/>
  <c r="X3" i="15" s="1"/>
  <c r="BP96" i="1"/>
  <c r="BM93" i="1"/>
  <c r="D49" i="14" s="1"/>
  <c r="S52" i="11"/>
  <c r="AX52" i="11" s="1"/>
  <c r="CD52" i="11" s="1"/>
  <c r="P9" i="11"/>
  <c r="P6" i="11"/>
  <c r="P5" i="11"/>
  <c r="P8" i="11"/>
  <c r="R22" i="11"/>
  <c r="BO90" i="1"/>
  <c r="AZ29" i="11"/>
  <c r="CF28" i="11" s="1"/>
  <c r="U32" i="11"/>
  <c r="AZ32" i="11" s="1"/>
  <c r="CF31" i="11" s="1"/>
  <c r="BZ29" i="11"/>
  <c r="CA29" i="11" s="1"/>
  <c r="BZ28" i="11"/>
  <c r="CA28" i="11" s="1"/>
  <c r="AH29" i="11"/>
  <c r="O29" i="11"/>
  <c r="P29" i="11" s="1"/>
  <c r="B30" i="11"/>
  <c r="B31" i="11" s="1"/>
  <c r="BN31" i="11" s="1"/>
  <c r="G8" i="6"/>
  <c r="P22" i="11" l="1"/>
  <c r="AU22" i="11" s="1"/>
  <c r="CA22" i="11" s="1"/>
  <c r="AA3" i="15"/>
  <c r="Z3" i="15"/>
  <c r="AC72" i="11"/>
  <c r="AC71" i="11"/>
  <c r="AC49" i="11"/>
  <c r="AC50" i="11"/>
  <c r="AC34" i="11"/>
  <c r="AC35" i="11"/>
  <c r="G3" i="15"/>
  <c r="W3" i="15"/>
  <c r="AU6" i="11"/>
  <c r="AU8" i="11"/>
  <c r="CA8" i="11" s="1"/>
  <c r="AU9" i="11"/>
  <c r="CA9" i="11" s="1"/>
  <c r="U34" i="11"/>
  <c r="AZ34" i="11" s="1"/>
  <c r="CF33" i="11" s="1"/>
  <c r="U35" i="11"/>
  <c r="AZ35" i="11" s="1"/>
  <c r="CF34" i="11" s="1"/>
  <c r="AU5" i="11"/>
  <c r="U28" i="11"/>
  <c r="AZ28" i="11" s="1"/>
  <c r="CF27" i="11" s="1"/>
  <c r="AW22" i="11"/>
  <c r="CC22" i="11" s="1"/>
  <c r="AH30" i="11"/>
  <c r="AT30" i="11" s="1"/>
  <c r="AU30" i="11" s="1"/>
  <c r="AT29" i="11"/>
  <c r="AU29" i="11" s="1"/>
  <c r="BZ31" i="11"/>
  <c r="CA31" i="11" s="1"/>
  <c r="BN30" i="11"/>
  <c r="B32" i="11"/>
  <c r="AH32" i="11" s="1"/>
  <c r="O30" i="11"/>
  <c r="P30" i="11" s="1"/>
  <c r="AH31" i="11"/>
  <c r="O31" i="11"/>
  <c r="P31" i="11" s="1"/>
  <c r="O32" i="11"/>
  <c r="P32" i="11" s="1"/>
  <c r="F12" i="7"/>
  <c r="F18" i="7"/>
  <c r="F17" i="7"/>
  <c r="F16" i="7"/>
  <c r="U83" i="11" l="1"/>
  <c r="AZ83" i="11" s="1"/>
  <c r="CF82" i="11" s="1"/>
  <c r="CA5" i="11"/>
  <c r="CA6" i="11"/>
  <c r="AW76" i="11"/>
  <c r="CC76" i="11" s="1"/>
  <c r="B33" i="11"/>
  <c r="BN32" i="11"/>
  <c r="BZ32" i="11" s="1"/>
  <c r="CA32" i="11" s="1"/>
  <c r="BZ30" i="11"/>
  <c r="CA30" i="11" s="1"/>
  <c r="AT31" i="11"/>
  <c r="AU31" i="11" s="1"/>
  <c r="AT32" i="11"/>
  <c r="AU32" i="11" s="1"/>
  <c r="B34" i="11"/>
  <c r="O34" i="11" s="1"/>
  <c r="P34" i="11" s="1"/>
  <c r="AH33" i="11"/>
  <c r="BN33" i="11"/>
  <c r="O33" i="11"/>
  <c r="P33" i="11" s="1"/>
  <c r="BZ33" i="11" l="1"/>
  <c r="CA33" i="11" s="1"/>
  <c r="AT33" i="11"/>
  <c r="AU33" i="11" s="1"/>
  <c r="B35" i="11"/>
  <c r="O35" i="11" s="1"/>
  <c r="P35" i="11" s="1"/>
  <c r="AH34" i="11"/>
  <c r="AT34" i="11" s="1"/>
  <c r="AU34" i="11" s="1"/>
  <c r="BN34" i="11"/>
  <c r="BZ34" i="11" s="1"/>
  <c r="CA34" i="11" s="1"/>
  <c r="G8" i="9"/>
  <c r="G8" i="8"/>
  <c r="G8" i="7"/>
  <c r="L35" i="6"/>
  <c r="B36" i="11" l="1"/>
  <c r="BN35" i="11"/>
  <c r="BZ35" i="11" s="1"/>
  <c r="CA35" i="11" s="1"/>
  <c r="AH35" i="11"/>
  <c r="AT35" i="11" s="1"/>
  <c r="AU35" i="11" s="1"/>
  <c r="P7" i="11"/>
  <c r="AU7" i="11" l="1"/>
  <c r="CA7" i="11" s="1"/>
  <c r="BN36" i="11"/>
  <c r="O36" i="11"/>
  <c r="P36" i="11" s="1"/>
  <c r="B37" i="11"/>
  <c r="AH36" i="11"/>
  <c r="C46" i="10"/>
  <c r="E46" i="10" s="1"/>
  <c r="C45" i="10"/>
  <c r="D45" i="10" s="1"/>
  <c r="C44" i="10"/>
  <c r="E44" i="10" s="1"/>
  <c r="C43" i="10"/>
  <c r="E43" i="10" s="1"/>
  <c r="C42" i="10"/>
  <c r="E42" i="10" s="1"/>
  <c r="C41" i="10"/>
  <c r="D41" i="10" s="1"/>
  <c r="C40" i="10"/>
  <c r="D40" i="10" s="1"/>
  <c r="C31" i="10"/>
  <c r="E31" i="10" s="1"/>
  <c r="C30" i="10"/>
  <c r="E30" i="10" s="1"/>
  <c r="C29" i="10"/>
  <c r="D29" i="10" s="1"/>
  <c r="C28" i="10"/>
  <c r="E28" i="10" s="1"/>
  <c r="C27" i="10"/>
  <c r="D27" i="10" s="1"/>
  <c r="C26" i="10"/>
  <c r="E26" i="10" s="1"/>
  <c r="C25" i="10"/>
  <c r="D25" i="10" s="1"/>
  <c r="E41" i="10" l="1"/>
  <c r="D44" i="10"/>
  <c r="E40" i="10"/>
  <c r="E29" i="10"/>
  <c r="E25" i="10"/>
  <c r="D28" i="10"/>
  <c r="E45" i="10"/>
  <c r="BZ36" i="11"/>
  <c r="CA36" i="11" s="1"/>
  <c r="AT36" i="11"/>
  <c r="AU36" i="11" s="1"/>
  <c r="B38" i="11"/>
  <c r="AH37" i="11"/>
  <c r="BN37" i="11"/>
  <c r="O37" i="11"/>
  <c r="P37" i="11" s="1"/>
  <c r="D31" i="10"/>
  <c r="D43" i="10"/>
  <c r="D26" i="10"/>
  <c r="E27" i="10"/>
  <c r="D30" i="10"/>
  <c r="D42" i="10"/>
  <c r="D46" i="10"/>
  <c r="BZ37" i="11" l="1"/>
  <c r="CA37" i="11" s="1"/>
  <c r="AT37" i="11"/>
  <c r="AU37" i="11" s="1"/>
  <c r="O38" i="11"/>
  <c r="P38" i="11" s="1"/>
  <c r="B39" i="11"/>
  <c r="AH38" i="11"/>
  <c r="BN38" i="11"/>
  <c r="K20" i="9"/>
  <c r="E26" i="9" s="1"/>
  <c r="M18" i="9"/>
  <c r="L18" i="9"/>
  <c r="K18" i="9"/>
  <c r="J18" i="9"/>
  <c r="I18" i="9"/>
  <c r="H18" i="9"/>
  <c r="G18" i="9"/>
  <c r="M17" i="9"/>
  <c r="L17" i="9"/>
  <c r="F14" i="9"/>
  <c r="F13" i="9"/>
  <c r="F12" i="9"/>
  <c r="U11" i="9"/>
  <c r="T11" i="9"/>
  <c r="S11" i="9"/>
  <c r="R11" i="9"/>
  <c r="Q11" i="9"/>
  <c r="F11" i="9"/>
  <c r="M9" i="9"/>
  <c r="L9" i="9"/>
  <c r="K9" i="9"/>
  <c r="J9" i="9"/>
  <c r="I9" i="9"/>
  <c r="H9" i="9"/>
  <c r="G9" i="9"/>
  <c r="M8" i="9"/>
  <c r="L8" i="9"/>
  <c r="K8" i="9"/>
  <c r="J8" i="9"/>
  <c r="I8" i="9"/>
  <c r="H8" i="9"/>
  <c r="K23" i="8"/>
  <c r="K22" i="8"/>
  <c r="K20" i="8"/>
  <c r="BZ38" i="11" l="1"/>
  <c r="CA38" i="11" s="1"/>
  <c r="AT38" i="11"/>
  <c r="AU38" i="11" s="1"/>
  <c r="BN39" i="11"/>
  <c r="O39" i="11"/>
  <c r="P39" i="11" s="1"/>
  <c r="B40" i="11"/>
  <c r="AH39" i="11"/>
  <c r="M18" i="8"/>
  <c r="L18" i="8"/>
  <c r="K18" i="8"/>
  <c r="J18" i="8"/>
  <c r="I18" i="8"/>
  <c r="H18" i="8"/>
  <c r="G18" i="8"/>
  <c r="M17" i="8"/>
  <c r="L17" i="8"/>
  <c r="F14" i="8"/>
  <c r="F13" i="8"/>
  <c r="F12" i="8"/>
  <c r="U11" i="8"/>
  <c r="T11" i="8"/>
  <c r="S11" i="8"/>
  <c r="R11" i="8"/>
  <c r="Q11" i="8"/>
  <c r="F11" i="8"/>
  <c r="M9" i="8"/>
  <c r="L9" i="8"/>
  <c r="K9" i="8"/>
  <c r="J9" i="8"/>
  <c r="I9" i="8"/>
  <c r="H9" i="8"/>
  <c r="G9" i="8"/>
  <c r="M8" i="8"/>
  <c r="L8" i="8"/>
  <c r="K8" i="8"/>
  <c r="J8" i="8"/>
  <c r="I8" i="8"/>
  <c r="H8" i="8"/>
  <c r="F41" i="7"/>
  <c r="M21" i="7"/>
  <c r="L21" i="7"/>
  <c r="K21" i="7"/>
  <c r="J21" i="7"/>
  <c r="I21" i="7"/>
  <c r="H21" i="7"/>
  <c r="G21" i="7"/>
  <c r="M20" i="7"/>
  <c r="L20" i="7"/>
  <c r="G20" i="7"/>
  <c r="G18" i="7"/>
  <c r="F13" i="7"/>
  <c r="U11" i="7"/>
  <c r="T11" i="7"/>
  <c r="S11" i="7"/>
  <c r="R11" i="7"/>
  <c r="Q11" i="7"/>
  <c r="F11" i="7"/>
  <c r="M9" i="7"/>
  <c r="L9" i="7"/>
  <c r="K9" i="7"/>
  <c r="J9" i="7"/>
  <c r="I9" i="7"/>
  <c r="H9" i="7"/>
  <c r="G9" i="7"/>
  <c r="M8" i="7"/>
  <c r="L8" i="7"/>
  <c r="K8" i="7"/>
  <c r="J8" i="7"/>
  <c r="I8" i="7"/>
  <c r="H8" i="7"/>
  <c r="F60" i="6"/>
  <c r="G36" i="6"/>
  <c r="L16" i="6"/>
  <c r="K16" i="6"/>
  <c r="J16" i="6"/>
  <c r="I16" i="6"/>
  <c r="H16" i="6"/>
  <c r="G16" i="6"/>
  <c r="L15" i="6"/>
  <c r="G15" i="6"/>
  <c r="G13" i="6"/>
  <c r="G12" i="6"/>
  <c r="Q11" i="6"/>
  <c r="G11" i="6"/>
  <c r="AA55" i="4"/>
  <c r="I55" i="4"/>
  <c r="AK41" i="4"/>
  <c r="S41" i="4"/>
  <c r="AN40" i="4"/>
  <c r="AK37" i="4"/>
  <c r="S37" i="4"/>
  <c r="AN36" i="4"/>
  <c r="AK33" i="4"/>
  <c r="S33" i="4"/>
  <c r="AN32" i="4"/>
  <c r="AK29" i="4"/>
  <c r="S29" i="4"/>
  <c r="AN27" i="4"/>
  <c r="I22" i="4"/>
  <c r="Y20" i="4"/>
  <c r="F20" i="4"/>
  <c r="AA18" i="4"/>
  <c r="F18" i="4"/>
  <c r="AA16" i="4"/>
  <c r="F16" i="4"/>
  <c r="AE14" i="4"/>
  <c r="I14" i="4"/>
  <c r="BA11" i="4"/>
  <c r="AX11" i="4"/>
  <c r="AU11" i="4"/>
  <c r="BA10" i="4"/>
  <c r="AX10" i="4"/>
  <c r="AU10" i="4"/>
  <c r="U10" i="4"/>
  <c r="R8" i="4"/>
  <c r="AA55" i="3"/>
  <c r="I55" i="3"/>
  <c r="AK41" i="3"/>
  <c r="S41" i="3"/>
  <c r="AN40" i="3"/>
  <c r="AK37" i="3"/>
  <c r="S37" i="3"/>
  <c r="AN36" i="3"/>
  <c r="AK33" i="3"/>
  <c r="S33" i="3"/>
  <c r="AN32" i="3"/>
  <c r="AK29" i="3"/>
  <c r="S29" i="3"/>
  <c r="AN27" i="3"/>
  <c r="I22" i="3"/>
  <c r="Y20" i="3"/>
  <c r="F20" i="3"/>
  <c r="AA18" i="3"/>
  <c r="F18" i="3"/>
  <c r="AA16" i="3"/>
  <c r="F16" i="3"/>
  <c r="AE14" i="3"/>
  <c r="I14" i="3"/>
  <c r="BA11" i="3"/>
  <c r="AX11" i="3"/>
  <c r="AU11" i="3"/>
  <c r="BA10" i="3"/>
  <c r="AX10" i="3"/>
  <c r="AU10" i="3"/>
  <c r="U10" i="3"/>
  <c r="R8" i="3"/>
  <c r="AA55" i="2"/>
  <c r="I55" i="2"/>
  <c r="AK41" i="2"/>
  <c r="S41" i="2"/>
  <c r="AN40" i="2"/>
  <c r="AK37" i="2"/>
  <c r="S37" i="2"/>
  <c r="AN36" i="2"/>
  <c r="AK33" i="2"/>
  <c r="S33" i="2"/>
  <c r="AN32" i="2"/>
  <c r="AK29" i="2"/>
  <c r="S29" i="2"/>
  <c r="AN27" i="2"/>
  <c r="I22" i="2"/>
  <c r="Y20" i="2"/>
  <c r="F20" i="2"/>
  <c r="AA18" i="2"/>
  <c r="F18" i="2"/>
  <c r="AA16" i="2"/>
  <c r="F16" i="2"/>
  <c r="AE14" i="2"/>
  <c r="I14" i="2"/>
  <c r="BA11" i="2"/>
  <c r="AX11" i="2"/>
  <c r="AU11" i="2"/>
  <c r="BA10" i="2"/>
  <c r="AX10" i="2"/>
  <c r="AU10" i="2"/>
  <c r="U10" i="2"/>
  <c r="R8" i="2"/>
  <c r="AO56" i="1"/>
  <c r="AO55" i="1"/>
  <c r="AO54" i="1"/>
  <c r="AO53" i="1"/>
  <c r="AO52" i="1"/>
  <c r="AO51" i="1"/>
  <c r="AO50" i="1"/>
  <c r="AO46" i="1"/>
  <c r="AF46" i="1"/>
  <c r="E46" i="1"/>
  <c r="BP42" i="1"/>
  <c r="BO42" i="1"/>
  <c r="BN42" i="1"/>
  <c r="O42" i="1"/>
  <c r="N42" i="1"/>
  <c r="J42" i="1"/>
  <c r="BP40" i="1"/>
  <c r="BO40" i="1"/>
  <c r="BN40" i="1"/>
  <c r="BP38" i="1"/>
  <c r="BO38" i="1"/>
  <c r="BN38" i="1"/>
  <c r="BO36" i="1"/>
  <c r="BN36" i="1"/>
  <c r="P36" i="1"/>
  <c r="N36" i="1"/>
  <c r="D36" i="1"/>
  <c r="AO34" i="1"/>
  <c r="AO32" i="1"/>
  <c r="R29" i="1"/>
  <c r="F5" i="1"/>
  <c r="AX2" i="1"/>
  <c r="AX25" i="1" s="1"/>
  <c r="AU2" i="1"/>
  <c r="AU30" i="1" s="1"/>
  <c r="AT39" i="11" l="1"/>
  <c r="AU39" i="11" s="1"/>
  <c r="BZ39" i="11"/>
  <c r="CA39" i="11" s="1"/>
  <c r="AE42" i="1"/>
  <c r="B41" i="11"/>
  <c r="AH40" i="11"/>
  <c r="BN40" i="11"/>
  <c r="O40" i="11"/>
  <c r="P40" i="11" s="1"/>
  <c r="AE40" i="1"/>
  <c r="AE38" i="1"/>
  <c r="AE36" i="1"/>
  <c r="AX16" i="1"/>
  <c r="AX3" i="1"/>
  <c r="AX20" i="1"/>
  <c r="AX24" i="1"/>
  <c r="AX8" i="1"/>
  <c r="AX12" i="1"/>
  <c r="AX28" i="1"/>
  <c r="AU15" i="1"/>
  <c r="AX7" i="1"/>
  <c r="AU10" i="1"/>
  <c r="AX15" i="1"/>
  <c r="AU18" i="1"/>
  <c r="AX19" i="1"/>
  <c r="AU22" i="1"/>
  <c r="AX23" i="1"/>
  <c r="AU26" i="1"/>
  <c r="AX27" i="1"/>
  <c r="AU7" i="1"/>
  <c r="AU19" i="1"/>
  <c r="AU23" i="1"/>
  <c r="AU6" i="1"/>
  <c r="AX11" i="1"/>
  <c r="AU14" i="1"/>
  <c r="BA2" i="1"/>
  <c r="AU4" i="1"/>
  <c r="AU5" i="1"/>
  <c r="AX6" i="1"/>
  <c r="AU9" i="1"/>
  <c r="AX10" i="1"/>
  <c r="AU13" i="1"/>
  <c r="AX14" i="1"/>
  <c r="AU17" i="1"/>
  <c r="AX18" i="1"/>
  <c r="AU21" i="1"/>
  <c r="AX22" i="1"/>
  <c r="AU25" i="1"/>
  <c r="AX26" i="1"/>
  <c r="AU11" i="1"/>
  <c r="AU27" i="1"/>
  <c r="AU3" i="1"/>
  <c r="AX4" i="1"/>
  <c r="AX5" i="1"/>
  <c r="AU8" i="1"/>
  <c r="AX9" i="1"/>
  <c r="AU12" i="1"/>
  <c r="AX13" i="1"/>
  <c r="AU16" i="1"/>
  <c r="AX17" i="1"/>
  <c r="AU20" i="1"/>
  <c r="AX21" i="1"/>
  <c r="AU24" i="1"/>
  <c r="AU28" i="1"/>
  <c r="G37" i="6"/>
  <c r="BZ40" i="11" l="1"/>
  <c r="CA40" i="11" s="1"/>
  <c r="AT40" i="11"/>
  <c r="AU40" i="11" s="1"/>
  <c r="B42" i="11"/>
  <c r="AH41" i="11"/>
  <c r="BN41" i="11"/>
  <c r="O41" i="11"/>
  <c r="P41" i="11" s="1"/>
  <c r="AA35" i="6"/>
  <c r="L36" i="6"/>
  <c r="BA26" i="1"/>
  <c r="BA22" i="1"/>
  <c r="BA18" i="1"/>
  <c r="BA14" i="1"/>
  <c r="BA10" i="1"/>
  <c r="BA6" i="1"/>
  <c r="BA21" i="1"/>
  <c r="BA17" i="1"/>
  <c r="BA13" i="1"/>
  <c r="BA27" i="1"/>
  <c r="BA23" i="1"/>
  <c r="BA19" i="1"/>
  <c r="BA15" i="1"/>
  <c r="BA11" i="1"/>
  <c r="BA7" i="1"/>
  <c r="BA8" i="1"/>
  <c r="BA25" i="1"/>
  <c r="BA4" i="1"/>
  <c r="BA28" i="1"/>
  <c r="BA24" i="1"/>
  <c r="BA20" i="1"/>
  <c r="BA16" i="1"/>
  <c r="BA12" i="1"/>
  <c r="BA3" i="1"/>
  <c r="BA9" i="1"/>
  <c r="BA5" i="1"/>
  <c r="BZ41" i="11" l="1"/>
  <c r="CA41" i="11" s="1"/>
  <c r="AT41" i="11"/>
  <c r="AU41" i="11" s="1"/>
  <c r="O42" i="11"/>
  <c r="P42" i="11" s="1"/>
  <c r="B43" i="11"/>
  <c r="AH42" i="11"/>
  <c r="BN42" i="11"/>
  <c r="L37" i="6"/>
  <c r="G39" i="6" s="1"/>
  <c r="L28" i="7" s="1"/>
  <c r="AT42" i="11" l="1"/>
  <c r="AU42" i="11" s="1"/>
  <c r="BZ42" i="11"/>
  <c r="CA42" i="11" s="1"/>
  <c r="BN43" i="11"/>
  <c r="O43" i="11"/>
  <c r="P43" i="11" s="1"/>
  <c r="B44" i="11"/>
  <c r="AH43" i="11"/>
  <c r="AT43" i="11" l="1"/>
  <c r="AU43" i="11" s="1"/>
  <c r="BZ43" i="11"/>
  <c r="CA43" i="11" s="1"/>
  <c r="B45" i="11"/>
  <c r="AH44" i="11"/>
  <c r="BN44" i="11"/>
  <c r="O44" i="11"/>
  <c r="P44" i="11" s="1"/>
  <c r="BZ44" i="11" l="1"/>
  <c r="CA44" i="11" s="1"/>
  <c r="AT44" i="11"/>
  <c r="AU44" i="11" s="1"/>
  <c r="B46" i="11"/>
  <c r="AH45" i="11"/>
  <c r="BN45" i="11"/>
  <c r="O45" i="11"/>
  <c r="P45" i="11" s="1"/>
  <c r="AT45" i="11" l="1"/>
  <c r="AU45" i="11" s="1"/>
  <c r="BZ45" i="11"/>
  <c r="CA45" i="11" s="1"/>
  <c r="O46" i="11"/>
  <c r="P46" i="11" s="1"/>
  <c r="B47" i="11"/>
  <c r="AH46" i="11"/>
  <c r="BN46" i="11"/>
  <c r="BZ46" i="11" l="1"/>
  <c r="CA46" i="11" s="1"/>
  <c r="AT46" i="11"/>
  <c r="AU46" i="11" s="1"/>
  <c r="BN47" i="11"/>
  <c r="O47" i="11"/>
  <c r="P47" i="11" s="1"/>
  <c r="B48" i="11"/>
  <c r="AH47" i="11"/>
  <c r="BZ47" i="11" l="1"/>
  <c r="CA47" i="11" s="1"/>
  <c r="AT47" i="11"/>
  <c r="AU47" i="11" s="1"/>
  <c r="B49" i="11"/>
  <c r="O49" i="11" s="1"/>
  <c r="P49" i="11" s="1"/>
  <c r="AH48" i="11"/>
  <c r="BN48" i="11"/>
  <c r="O48" i="11"/>
  <c r="P48" i="11" s="1"/>
  <c r="BZ48" i="11" l="1"/>
  <c r="CA48" i="11" s="1"/>
  <c r="AT48" i="11"/>
  <c r="AU48" i="11" s="1"/>
  <c r="B50" i="11"/>
  <c r="O50" i="11" s="1"/>
  <c r="P50" i="11" s="1"/>
  <c r="AH49" i="11"/>
  <c r="BN49" i="11"/>
  <c r="AT49" i="11" l="1"/>
  <c r="AU49" i="11" s="1"/>
  <c r="BZ49" i="11"/>
  <c r="CA49" i="11" s="1"/>
  <c r="B51" i="11"/>
  <c r="AH50" i="11"/>
  <c r="BN50" i="11"/>
  <c r="BZ50" i="11" l="1"/>
  <c r="CA50" i="11" s="1"/>
  <c r="AT50" i="11"/>
  <c r="AU50" i="11" s="1"/>
  <c r="BN51" i="11"/>
  <c r="O51" i="11"/>
  <c r="P51" i="11" s="1"/>
  <c r="B52" i="11"/>
  <c r="AH51" i="11"/>
  <c r="BZ51" i="11" l="1"/>
  <c r="CA51" i="11" s="1"/>
  <c r="AT51" i="11"/>
  <c r="AU51" i="11" s="1"/>
  <c r="B53" i="11"/>
  <c r="AH52" i="11"/>
  <c r="BN52" i="11"/>
  <c r="O52" i="11"/>
  <c r="P52" i="11" s="1"/>
  <c r="BZ52" i="11" l="1"/>
  <c r="CA52" i="11" s="1"/>
  <c r="AT52" i="11"/>
  <c r="AU52" i="11" s="1"/>
  <c r="B54" i="11"/>
  <c r="AH53" i="11"/>
  <c r="BN53" i="11"/>
  <c r="O53" i="11"/>
  <c r="P53" i="11" s="1"/>
  <c r="AT53" i="11" l="1"/>
  <c r="AU53" i="11" s="1"/>
  <c r="BZ53" i="11"/>
  <c r="CA53" i="11" s="1"/>
  <c r="O54" i="11"/>
  <c r="P54" i="11" s="1"/>
  <c r="B55" i="11"/>
  <c r="AH54" i="11"/>
  <c r="BN54" i="11"/>
  <c r="BZ54" i="11" l="1"/>
  <c r="CA54" i="11" s="1"/>
  <c r="AT54" i="11"/>
  <c r="AU54" i="11" s="1"/>
  <c r="BN55" i="11"/>
  <c r="O55" i="11"/>
  <c r="P55" i="11" s="1"/>
  <c r="AH55" i="11"/>
  <c r="B56" i="11"/>
  <c r="B57" i="11" s="1"/>
  <c r="B58" i="11" s="1"/>
  <c r="B59" i="11" l="1"/>
  <c r="AH58" i="11"/>
  <c r="BN57" i="11"/>
  <c r="AH57" i="11"/>
  <c r="AT55" i="11"/>
  <c r="AU55" i="11" s="1"/>
  <c r="BZ55" i="11"/>
  <c r="CA55" i="11" s="1"/>
  <c r="AH56" i="11"/>
  <c r="BN56" i="11"/>
  <c r="O56" i="11"/>
  <c r="P56" i="11" s="1"/>
  <c r="B60" i="11" l="1"/>
  <c r="AH59" i="11"/>
  <c r="BN58" i="11"/>
  <c r="BZ56" i="11"/>
  <c r="CA56" i="11" s="1"/>
  <c r="AT56" i="11"/>
  <c r="AU56" i="11" s="1"/>
  <c r="O69" i="11"/>
  <c r="P69" i="11" s="1"/>
  <c r="AT69" i="11"/>
  <c r="AU69" i="11" s="1"/>
  <c r="BZ69" i="11"/>
  <c r="CA69" i="11" s="1"/>
  <c r="B61" i="11" l="1"/>
  <c r="AH60" i="11"/>
  <c r="BN59" i="11"/>
  <c r="B62" i="11" l="1"/>
  <c r="AH61" i="11"/>
  <c r="BN60" i="11"/>
  <c r="B63" i="11" l="1"/>
  <c r="AH62" i="11"/>
  <c r="BN61" i="11"/>
  <c r="B64" i="11" l="1"/>
  <c r="AH63" i="11"/>
  <c r="BN63" i="11"/>
  <c r="BN62" i="11"/>
  <c r="B65" i="11" l="1"/>
  <c r="AH64" i="11"/>
  <c r="BN64" i="11"/>
  <c r="AT76" i="11"/>
  <c r="BZ76" i="11" s="1"/>
  <c r="B66" i="11" l="1"/>
  <c r="AH65" i="11"/>
  <c r="BN65" i="11"/>
  <c r="AT77" i="11"/>
  <c r="BZ77" i="11" s="1"/>
  <c r="B67" i="11" l="1"/>
  <c r="AH66" i="11"/>
  <c r="BN66" i="11"/>
  <c r="AT78" i="11"/>
  <c r="BZ78" i="11" s="1"/>
  <c r="B68" i="11" l="1"/>
  <c r="AH67" i="11"/>
  <c r="BN67" i="11"/>
  <c r="AT79" i="11"/>
  <c r="BZ79" i="11" s="1"/>
  <c r="O68" i="11" l="1"/>
  <c r="P68" i="11" s="1"/>
  <c r="AH68" i="11"/>
  <c r="AT68" i="11" s="1"/>
  <c r="AU68" i="11" s="1"/>
  <c r="BN68" i="11"/>
  <c r="BZ68" i="11" s="1"/>
  <c r="CA68" i="11" s="1"/>
  <c r="B71" i="11"/>
  <c r="AT80" i="11"/>
  <c r="BZ80" i="11" s="1"/>
  <c r="B72" i="11" l="1"/>
  <c r="O71" i="11"/>
  <c r="P71" i="11" s="1"/>
  <c r="AT81" i="11"/>
  <c r="BZ81" i="11" s="1"/>
  <c r="O72" i="11" l="1"/>
  <c r="P72" i="11" s="1"/>
  <c r="B74" i="11"/>
  <c r="AH74" i="11" l="1"/>
  <c r="AT74" i="11" s="1"/>
  <c r="BZ74" i="11" s="1"/>
  <c r="B75" i="11"/>
  <c r="BN74" i="11"/>
  <c r="O74" i="11"/>
  <c r="B76" i="11" l="1"/>
  <c r="AH75" i="11"/>
  <c r="AT75" i="11" s="1"/>
  <c r="BZ75" i="11" s="1"/>
  <c r="O75" i="11"/>
  <c r="BN75" i="11"/>
  <c r="B77" i="11" l="1"/>
  <c r="AH76" i="11"/>
  <c r="BN76" i="11"/>
  <c r="B78" i="11" l="1"/>
  <c r="BN77" i="11"/>
  <c r="AH77" i="11"/>
  <c r="B79" i="11" l="1"/>
  <c r="BN78" i="11"/>
  <c r="AH78" i="11"/>
  <c r="B80" i="11" l="1"/>
  <c r="AH79" i="11"/>
  <c r="BN79" i="11"/>
  <c r="B81" i="11" l="1"/>
  <c r="BN80" i="11"/>
  <c r="AH80" i="11"/>
  <c r="B82" i="11" l="1"/>
  <c r="BN81" i="11"/>
  <c r="AH81" i="11"/>
  <c r="B83" i="11" l="1"/>
  <c r="O82" i="11"/>
  <c r="AT82" i="11" s="1"/>
  <c r="BZ82" i="11" s="1"/>
  <c r="BN82" i="11"/>
  <c r="AH82" i="11"/>
  <c r="B84" i="11" l="1"/>
  <c r="O83" i="11"/>
  <c r="AT83" i="11" s="1"/>
  <c r="BZ83" i="11" s="1"/>
  <c r="AH83" i="11"/>
  <c r="BN83" i="11"/>
  <c r="B85" i="11" l="1"/>
  <c r="AH84" i="11"/>
  <c r="BN84" i="11"/>
  <c r="O84" i="11"/>
  <c r="AT84" i="11" s="1"/>
  <c r="BZ84" i="11" s="1"/>
  <c r="B86" i="11" l="1"/>
  <c r="O85" i="11"/>
  <c r="AT85" i="11" s="1"/>
  <c r="BZ85" i="11" s="1"/>
  <c r="AH85" i="11"/>
  <c r="BN85" i="11"/>
  <c r="B87" i="11" l="1"/>
  <c r="BN86" i="11"/>
  <c r="AH86" i="11"/>
  <c r="O86" i="11"/>
  <c r="AT86" i="11" s="1"/>
  <c r="BZ86" i="11" s="1"/>
  <c r="B89" i="11" l="1"/>
  <c r="BN87" i="11"/>
  <c r="AH87" i="11"/>
  <c r="O87" i="11"/>
  <c r="AT87" i="11" s="1"/>
  <c r="BZ87" i="11" s="1"/>
  <c r="O89" i="11" l="1"/>
  <c r="P89" i="11" s="1"/>
  <c r="B90" i="11"/>
  <c r="O90" i="11" l="1"/>
  <c r="P90" i="11" s="1"/>
  <c r="B91" i="11"/>
  <c r="B92" i="11" l="1"/>
  <c r="O91" i="11"/>
  <c r="P91" i="11" s="1"/>
  <c r="AH71" i="11" l="1"/>
  <c r="O92" i="11"/>
  <c r="P92" i="11" s="1"/>
  <c r="AT71" i="11" l="1"/>
  <c r="AU71" i="11" s="1"/>
  <c r="AH72" i="11"/>
  <c r="AH89" i="11" l="1"/>
  <c r="AT72" i="11"/>
  <c r="AU72" i="11" s="1"/>
  <c r="AT89" i="11" l="1"/>
  <c r="AU89" i="11" s="1"/>
  <c r="AH90" i="11"/>
  <c r="AH91" i="11" l="1"/>
  <c r="AT90" i="11"/>
  <c r="AU90" i="11" s="1"/>
  <c r="AH93" i="11" l="1"/>
  <c r="AT91" i="11"/>
  <c r="AU91" i="11" s="1"/>
  <c r="AH94" i="11" l="1"/>
  <c r="AT93" i="11"/>
  <c r="AU93" i="11" s="1"/>
  <c r="BN93" i="11"/>
  <c r="BZ93" i="11" s="1"/>
  <c r="CA93" i="11" s="1"/>
  <c r="BN89" i="11" l="1"/>
  <c r="AT94" i="11"/>
  <c r="AU94" i="11" s="1"/>
  <c r="BN94" i="11"/>
  <c r="BZ94" i="11" s="1"/>
  <c r="CA94" i="11" s="1"/>
  <c r="BZ89" i="11" l="1"/>
  <c r="CA89" i="11" s="1"/>
  <c r="BN90" i="11"/>
  <c r="BZ90" i="11" l="1"/>
  <c r="CA90" i="11" s="1"/>
  <c r="BN91" i="11"/>
  <c r="BZ91" i="11" l="1"/>
  <c r="CA91" i="11" s="1"/>
  <c r="BN71" i="11"/>
  <c r="BZ71" i="11" l="1"/>
  <c r="CA71" i="11" s="1"/>
  <c r="BN72" i="11"/>
  <c r="BZ72" i="11" s="1"/>
  <c r="CA72" i="11" s="1"/>
</calcChain>
</file>

<file path=xl/comments1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9"/>
            <color indexed="81"/>
            <rFont val="Tahoma"/>
            <family val="2"/>
            <charset val="238"/>
          </rPr>
          <t xml:space="preserve">Určete čel formuláře
</t>
        </r>
        <r>
          <rPr>
            <b/>
            <sz val="9"/>
            <color indexed="81"/>
            <rFont val="Tahoma"/>
            <family val="2"/>
            <charset val="238"/>
          </rPr>
          <t>klikněte na příslušné políčko.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2" authorId="0" shapeId="0">
      <text>
        <r>
          <rPr>
            <sz val="9"/>
            <color indexed="81"/>
            <rFont val="Tahoma"/>
            <family val="2"/>
            <charset val="238"/>
          </rPr>
          <t xml:space="preserve">Způsob kotvení šachetních dveří 
</t>
        </r>
      </text>
    </comment>
    <comment ref="D38" authorId="0" shapeId="0">
      <text>
        <r>
          <rPr>
            <sz val="9"/>
            <color indexed="81"/>
            <rFont val="Tahoma"/>
            <family val="2"/>
            <charset val="238"/>
          </rPr>
          <t xml:space="preserve">Umístění dveřní uzávěrky, můžete si vybrat ze dvou standardních hodnot. </t>
        </r>
        <r>
          <rPr>
            <b/>
            <sz val="9"/>
            <color indexed="81"/>
            <rFont val="Tahoma"/>
            <family val="2"/>
            <charset val="238"/>
          </rPr>
          <t>Jiná hodnota umístění možná po konzultaci.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8" authorId="0" shapeId="0">
      <text>
        <r>
          <rPr>
            <sz val="9"/>
            <color indexed="81"/>
            <rFont val="Tahoma"/>
            <family val="2"/>
            <charset val="238"/>
          </rPr>
          <t>Napište libovolnou poznámku k zadaným parametrům.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R8" authorId="0" shapeId="0">
      <text>
        <r>
          <rPr>
            <b/>
            <sz val="9"/>
            <color indexed="81"/>
            <rFont val="Tahoma"/>
            <family val="2"/>
            <charset val="238"/>
          </rPr>
          <t>Vyplňte na listu "A-Specifikace ŠD"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27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odstín RAL, nebo jinou barvu "ATYP" na konci seznamu.
</t>
        </r>
      </text>
    </comment>
    <comment ref="S3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odstín RAL, nebo jinou barvu "ATYP" na konci seznamu.
</t>
        </r>
      </text>
    </comment>
    <comment ref="S36" authorId="0" shapeId="0">
      <text>
        <r>
          <rPr>
            <sz val="9"/>
            <color indexed="81"/>
            <rFont val="Tahoma"/>
            <family val="2"/>
            <charset val="238"/>
          </rPr>
          <t>Vyberte odstín RAL, nebo jinou barvu "ATYP" na konci seznamu.</t>
        </r>
      </text>
    </comment>
    <comment ref="S40" authorId="0" shapeId="0">
      <text>
        <r>
          <rPr>
            <sz val="9"/>
            <color indexed="81"/>
            <rFont val="Tahoma"/>
            <family val="2"/>
            <charset val="238"/>
          </rPr>
          <t>Vyberte odstín RAL, nebo jinou barvu "ATYP" na konci seznamu.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R8" authorId="0" shapeId="0">
      <text>
        <r>
          <rPr>
            <b/>
            <sz val="9"/>
            <color indexed="81"/>
            <rFont val="Tahoma"/>
            <family val="2"/>
            <charset val="238"/>
          </rPr>
          <t>Vyplňte na listu "A-Specifikace ŠD"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27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odstín RAL, nebo jinou barvu "ATYP" na konci seznamu.
</t>
        </r>
      </text>
    </comment>
    <comment ref="S3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odstín RAL, nebo jinou barvu "ATYP" na konci seznamu.
</t>
        </r>
      </text>
    </comment>
    <comment ref="S36" authorId="0" shapeId="0">
      <text>
        <r>
          <rPr>
            <sz val="9"/>
            <color indexed="81"/>
            <rFont val="Tahoma"/>
            <family val="2"/>
            <charset val="238"/>
          </rPr>
          <t>Vyberte odstín RAL, nebo jinou barvu "ATYP" na konci seznamu.</t>
        </r>
      </text>
    </comment>
    <comment ref="S40" authorId="0" shapeId="0">
      <text>
        <r>
          <rPr>
            <sz val="9"/>
            <color indexed="81"/>
            <rFont val="Tahoma"/>
            <family val="2"/>
            <charset val="238"/>
          </rPr>
          <t>Vyberte odstín RAL, nebo jinou barvu "ATYP" na konci seznamu.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R8" authorId="0" shapeId="0">
      <text>
        <r>
          <rPr>
            <b/>
            <sz val="9"/>
            <color indexed="81"/>
            <rFont val="Tahoma"/>
            <family val="2"/>
            <charset val="238"/>
          </rPr>
          <t>Vyplňte na listu "A-Specifikace ŠD"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27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odstín RAL, nebo jinou barvu "ATYP" na konci seznamu.
</t>
        </r>
      </text>
    </comment>
    <comment ref="S3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odstín RAL, nebo jinou barvu "ATYP" na konci seznamu.
</t>
        </r>
      </text>
    </comment>
    <comment ref="S36" authorId="0" shapeId="0">
      <text>
        <r>
          <rPr>
            <sz val="9"/>
            <color indexed="81"/>
            <rFont val="Tahoma"/>
            <family val="2"/>
            <charset val="238"/>
          </rPr>
          <t>Vyberte odstín RAL, nebo jinou barvu "ATYP" na konci seznamu.</t>
        </r>
      </text>
    </comment>
    <comment ref="S40" authorId="0" shapeId="0">
      <text>
        <r>
          <rPr>
            <sz val="9"/>
            <color indexed="81"/>
            <rFont val="Tahoma"/>
            <family val="2"/>
            <charset val="238"/>
          </rPr>
          <t>Vyberte odstín RAL, nebo jinou barvu "ATYP" na konci seznamu.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 KŘÍDLO
B ZÁRUBEŇ
C MADLO
D ZÁVĚS
E RÁMEČEK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2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 KŘÍDLO
B ZÁRUBEŇ
C MADLO
D ZÁVĚS
E RÁMEČEK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O2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 KŘÍDLO
B ZÁRUBEŇ
C MADLO
D ZÁVĚS
E RÁMEČEK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AC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2=NE
</t>
        </r>
      </text>
    </comment>
  </commentList>
</comments>
</file>

<file path=xl/sharedStrings.xml><?xml version="1.0" encoding="utf-8"?>
<sst xmlns="http://schemas.openxmlformats.org/spreadsheetml/2006/main" count="1522" uniqueCount="549">
  <si>
    <r>
      <rPr>
        <b/>
        <sz val="10"/>
        <color theme="3"/>
        <rFont val="Calibri"/>
        <family val="2"/>
        <charset val="238"/>
        <scheme val="minor"/>
      </rPr>
      <t>LIFTMONT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rgb="FFFF0000"/>
        <rFont val="Calibri"/>
        <family val="2"/>
        <charset val="238"/>
        <scheme val="minor"/>
      </rPr>
      <t>CZ</t>
    </r>
    <r>
      <rPr>
        <b/>
        <sz val="10"/>
        <color theme="1"/>
        <rFont val="Calibri"/>
        <family val="2"/>
        <charset val="238"/>
        <scheme val="minor"/>
      </rPr>
      <t xml:space="preserve"> s.r.o. </t>
    </r>
  </si>
  <si>
    <r>
      <rPr>
        <b/>
        <sz val="10"/>
        <color theme="1"/>
        <rFont val="Calibri"/>
        <family val="2"/>
        <charset val="238"/>
        <scheme val="minor"/>
      </rPr>
      <t>Tel</t>
    </r>
    <r>
      <rPr>
        <sz val="10"/>
        <color theme="1"/>
        <rFont val="Calibri"/>
        <family val="2"/>
        <scheme val="minor"/>
      </rPr>
      <t>.: +420 734632062</t>
    </r>
  </si>
  <si>
    <t>strana 1</t>
  </si>
  <si>
    <t>IČ: 26845687</t>
  </si>
  <si>
    <r>
      <rPr>
        <b/>
        <sz val="10"/>
        <color theme="1"/>
        <rFont val="Calibri"/>
        <family val="2"/>
        <charset val="238"/>
        <scheme val="minor"/>
      </rPr>
      <t>mail:</t>
    </r>
    <r>
      <rPr>
        <sz val="10"/>
        <color theme="1"/>
        <rFont val="Calibri"/>
        <family val="2"/>
        <scheme val="minor"/>
      </rPr>
      <t xml:space="preserve"> info@liftmont.cz</t>
    </r>
  </si>
  <si>
    <t>INFORMATIVNÍ PANEL PRO SNADNĚJŠÍ VYPLNĚNÍ FORMULÁŘE</t>
  </si>
  <si>
    <t>Nádražní 2459/35, 785 01  Šternberk</t>
  </si>
  <si>
    <t>Evidenční číslo poptávky/objednávky</t>
  </si>
  <si>
    <r>
      <t xml:space="preserve">Interní číslo zakázky LIFTMONT </t>
    </r>
    <r>
      <rPr>
        <b/>
        <sz val="8"/>
        <color rgb="FFFF0000"/>
        <rFont val="Calibri"/>
        <family val="2"/>
        <charset val="238"/>
        <scheme val="minor"/>
      </rPr>
      <t>(zákazník nevyplňuje)</t>
    </r>
  </si>
  <si>
    <t>Poptávající/objednatel</t>
  </si>
  <si>
    <t>Název společnosti</t>
  </si>
  <si>
    <t>IČ</t>
  </si>
  <si>
    <t>Ulice</t>
  </si>
  <si>
    <t>Číslo popisné</t>
  </si>
  <si>
    <t>Obec</t>
  </si>
  <si>
    <t>PSČ</t>
  </si>
  <si>
    <t>Telefon</t>
  </si>
  <si>
    <t>E-mail</t>
  </si>
  <si>
    <t>Kontaktní osoba</t>
  </si>
  <si>
    <t>Účel formuláře</t>
  </si>
  <si>
    <t>Typ šachetních dveří</t>
  </si>
  <si>
    <t>Data pro specikaci šachetních dveří</t>
  </si>
  <si>
    <r>
      <t>Počet kusů</t>
    </r>
    <r>
      <rPr>
        <b/>
        <sz val="10"/>
        <color theme="1"/>
        <rFont val="Calibri"/>
        <family val="2"/>
        <charset val="238"/>
        <scheme val="minor"/>
      </rPr>
      <t xml:space="preserve"> LEVÉ</t>
    </r>
    <r>
      <rPr>
        <sz val="10"/>
        <color theme="1"/>
        <rFont val="Calibri"/>
        <family val="2"/>
        <scheme val="minor"/>
      </rPr>
      <t xml:space="preserve"> provedení </t>
    </r>
  </si>
  <si>
    <r>
      <t>Počet kusů</t>
    </r>
    <r>
      <rPr>
        <b/>
        <sz val="10"/>
        <color theme="1"/>
        <rFont val="Calibri"/>
        <family val="2"/>
        <charset val="238"/>
        <scheme val="minor"/>
      </rPr>
      <t xml:space="preserve"> PRAVÉ</t>
    </r>
    <r>
      <rPr>
        <sz val="10"/>
        <color theme="1"/>
        <rFont val="Calibri"/>
        <family val="2"/>
        <scheme val="minor"/>
      </rPr>
      <t xml:space="preserve"> provedení </t>
    </r>
  </si>
  <si>
    <r>
      <t>(</t>
    </r>
    <r>
      <rPr>
        <b/>
        <sz val="8"/>
        <color theme="1"/>
        <rFont val="Calibri"/>
        <family val="2"/>
        <charset val="238"/>
        <scheme val="minor"/>
      </rPr>
      <t xml:space="preserve">pravé provedení - </t>
    </r>
    <r>
      <rPr>
        <sz val="8"/>
        <color theme="1"/>
        <rFont val="Calibri"/>
        <family val="2"/>
        <scheme val="minor"/>
      </rPr>
      <t>panty na pravé straně z pohledu nástupiště a naopak)</t>
    </r>
  </si>
  <si>
    <t xml:space="preserve">Způsob montáže </t>
  </si>
  <si>
    <t xml:space="preserve">počet </t>
  </si>
  <si>
    <t>LEVÉ</t>
  </si>
  <si>
    <t>ks</t>
  </si>
  <si>
    <t>PRAVÉ</t>
  </si>
  <si>
    <t>Šířka bočních zárubní (SR)</t>
  </si>
  <si>
    <t>mm</t>
  </si>
  <si>
    <t>Umístění dveřní uzávěrky</t>
  </si>
  <si>
    <t>Šířka dveřního křídla (SSD)</t>
  </si>
  <si>
    <t>Výška dveřního křídla (SVD)</t>
  </si>
  <si>
    <t>Otvor pro tlačítko</t>
  </si>
  <si>
    <t>Osa otvoru pro tlačítko (VTO)</t>
  </si>
  <si>
    <t>Poznámka</t>
  </si>
  <si>
    <t>Požární odolnost EW45</t>
  </si>
  <si>
    <r>
      <t xml:space="preserve">Data pro specifikaci otvoru pro tlačítko OT </t>
    </r>
    <r>
      <rPr>
        <sz val="8"/>
        <color rgb="FFFF0000"/>
        <rFont val="Calibri"/>
        <family val="2"/>
        <charset val="238"/>
        <scheme val="minor"/>
      </rPr>
      <t>( jestliže je požadován)</t>
    </r>
  </si>
  <si>
    <t>Datum odeslání:</t>
  </si>
  <si>
    <t>Požadovaný datum dodání</t>
  </si>
  <si>
    <t>Podpis</t>
  </si>
  <si>
    <t>Atyp</t>
  </si>
  <si>
    <t>strana 2</t>
  </si>
  <si>
    <t>Formulář pro specifikaci barevného provedení šachetních dveří VDLM-S</t>
  </si>
  <si>
    <t>Vzorník RAL</t>
  </si>
  <si>
    <t>Povrchová úprava šachetních dveří je prováděna práškovým lakování  v 18 odstínech, podle stupnice RAL.</t>
  </si>
  <si>
    <t>Jiný barevný odstín dle dohody.</t>
  </si>
  <si>
    <t>A</t>
  </si>
  <si>
    <t>Boční a horní zárubeň</t>
  </si>
  <si>
    <t>RAL</t>
  </si>
  <si>
    <t>B</t>
  </si>
  <si>
    <t>Křídlo dveří</t>
  </si>
  <si>
    <t>C</t>
  </si>
  <si>
    <t>Rámeček prosklení</t>
  </si>
  <si>
    <t>D</t>
  </si>
  <si>
    <t>Madlo</t>
  </si>
  <si>
    <t>(vypište ve formuláři "A-Specifikace ŠD")</t>
  </si>
  <si>
    <t>Formulář pro specifikaci barevného provedení šachetních dveří VDLM-G</t>
  </si>
  <si>
    <t>Formulář pro specifikaci barevného provedení šachetních dveří VDLM-U</t>
  </si>
  <si>
    <t>RUČNÍ OTOČNÉ JEDNOKŘÍDLÉ ŠACHETNÍ DVEŘE</t>
  </si>
  <si>
    <t>VÝROBCE:</t>
  </si>
  <si>
    <t>LIFTMONT CZ s.r.o.</t>
  </si>
  <si>
    <t>TYP:</t>
  </si>
  <si>
    <t>VDLM - S; VDLM - G; VDLM - U</t>
  </si>
  <si>
    <t>PRODEJNÍ NÁZEV:</t>
  </si>
  <si>
    <t>ŠACHETNÍ DVEŘE – TYP – VÝROBNÍ PROVEDENÍ</t>
  </si>
  <si>
    <t>POUŽITÍ:</t>
  </si>
  <si>
    <t>Plnostěnné zakrytí otvorů šachty, které slouží jako vstupy do klece</t>
  </si>
  <si>
    <t>Dveřní spínač</t>
  </si>
  <si>
    <t>Dveřní závěs</t>
  </si>
  <si>
    <t>Dovírač typu ADITECH</t>
  </si>
  <si>
    <t>Kotevní místa</t>
  </si>
  <si>
    <t>Dveřní uzávěrka</t>
  </si>
  <si>
    <t>Otvor pro ovladač</t>
  </si>
  <si>
    <t>SŠD</t>
  </si>
  <si>
    <t>Šířka křídla</t>
  </si>
  <si>
    <t>SVD</t>
  </si>
  <si>
    <t>Výška křídla</t>
  </si>
  <si>
    <t>VDU1</t>
  </si>
  <si>
    <t>Umístění DU</t>
  </si>
  <si>
    <t>VDU2</t>
  </si>
  <si>
    <t>ŠR</t>
  </si>
  <si>
    <t>Šířka zárubní</t>
  </si>
  <si>
    <t>VP</t>
  </si>
  <si>
    <t>Výška nadpraží</t>
  </si>
  <si>
    <t>ZAŘÍZENÍ – charakteristika</t>
  </si>
  <si>
    <t>šachetní dveře kovové, jednokřídlé, zavírající se samočinně</t>
  </si>
  <si>
    <t>ÚČEL POUŽITÍ</t>
  </si>
  <si>
    <t>Slouží k zakrytí přístupových otvorů ve stěnách šachty výtahu</t>
  </si>
  <si>
    <t>VÝROBNÍ PROVEDENÍ</t>
  </si>
  <si>
    <t>-          provedení je pravé, tj. dveřní závěsy vpravo při pohledu z nástupiště</t>
  </si>
  <si>
    <t>-          provedení je levé, tj. dveřní závěsy vlevo při pohledu z nástupiště</t>
  </si>
  <si>
    <t>-          otvory pro tlačítka v zárubni se provádí podle požadavků zákazníka-typové je rozměrů 55x136 mm (A)</t>
  </si>
  <si>
    <t>-          světlá výška dveří (SVD) je vždy stejná, tj. 2000mm</t>
  </si>
  <si>
    <t>-          provedení pro mokrou montáž (v dodávce je 8 ks kotev)</t>
  </si>
  <si>
    <t>-          provedení do portálu (bez kotev), ale s přípravou na spojení s novým bočním a horním portálem</t>
  </si>
  <si>
    <t>-          průhledové vrstvené nebo kouřové sklo v křídle šachetních dveří</t>
  </si>
  <si>
    <t>-          kovový rámeček průhledového okénka je s povrchovou úpravou černý komaxit</t>
  </si>
  <si>
    <t>-          tvarované trubkové madlo dveří má povrchovou úpravu černý komaxit</t>
  </si>
  <si>
    <t>-          dveřní uzávěrka je použita DU 4 –W/U nebo DU 4 –W-A/1</t>
  </si>
  <si>
    <t>-          dovírač typu ADITECH standart G40N nebo Geze 2V</t>
  </si>
  <si>
    <t>FUNKCE</t>
  </si>
  <si>
    <t>Šachetní dveře po odjištění dveřní uzávěrky se otvírají zevnitř šachty tlakem ruky na dveřní křídlo.</t>
  </si>
  <si>
    <t>Na venkovní straně šachty, tahem ruky za madlo.</t>
  </si>
  <si>
    <t xml:space="preserve">Zavíraní se děje samostatně pomocí zavírače a konečný pohyb je tlumen jedinečným způsobem, který docílí </t>
  </si>
  <si>
    <t>i dovření křídel dveří bez nárazu. Tímto je docíleno velmi nízké hladiny hluku.</t>
  </si>
  <si>
    <t>POVRCHOVÁ ÚPRAVA</t>
  </si>
  <si>
    <t xml:space="preserve">Povrchová úprava celých šachetních dveří je prováděna komaxitem podle vzorkovníku v 15 odstínech, podle </t>
  </si>
  <si>
    <t>stupnice RAL. Rozlišení odstínění je možné po dohodě.</t>
  </si>
  <si>
    <t>DODÁVKA – rozsah</t>
  </si>
  <si>
    <t>-</t>
  </si>
  <si>
    <t>šachetní dveře se expedují kompletní s povrchovou úpravou KOMAXIT</t>
  </si>
  <si>
    <t>paleta obsahuje vždy jednu zakázku, max. 10 ks</t>
  </si>
  <si>
    <t>na přání zákazníka je možno umístit více zakázek</t>
  </si>
  <si>
    <t>váha jednoho ks komplet dveří je cca 70kg</t>
  </si>
  <si>
    <t>PŘÍSLUŠENSTVÍ</t>
  </si>
  <si>
    <t>Sada kotev pro mokrou montáž a klíč nouzového otvírání.</t>
  </si>
  <si>
    <t>PORTÁLAY</t>
  </si>
  <si>
    <t xml:space="preserve">Nové šachetní dveře lze u šachet, které jsou provedeny jako ocelová konstrukce, doplnit čelní stěnu </t>
  </si>
  <si>
    <t>v nástupišti novými portály. Jiný způsob, je možno provést širší boční zárubně šachetních dveří (230mm)</t>
  </si>
  <si>
    <t xml:space="preserve"> a provést zakrytí horní části šachty nad dveřmi.</t>
  </si>
  <si>
    <t>NETYPOVÁ PROVEDENÍ</t>
  </si>
  <si>
    <t xml:space="preserve">Netypová řešení je možné dohodnout jak v rozměrech, tak i v ostatních úpravách. Minimální šířka bočních </t>
  </si>
  <si>
    <t xml:space="preserve"> zárubní je 95mm (šířka DU), maximální je (230mm).</t>
  </si>
  <si>
    <t>MONTÁŽNÍ NÁVOD</t>
  </si>
  <si>
    <t>funkčnost šachetních dveří je po ukončení výroby seřízena a odzkoušena</t>
  </si>
  <si>
    <t>šachetní dveře VDLM se usazují po upevnění ve stěně šachty v celku (tj. bez demontáže křídla dveří)</t>
  </si>
  <si>
    <t>při usazení šachetních dveří při montáži do přípustných otvorů ve stěnách musí být dodrženy tyto zádady</t>
  </si>
  <si>
    <t>a) zárubeň musí být ve svislici k podlaze nástupiště</t>
  </si>
  <si>
    <t>b) práh musí být ve vodorovné poloze</t>
  </si>
  <si>
    <t>c) upevnění prahu a zárubní musí být do stěn šachty provedeno kvalitně a s jistotou, že nedojde k jejich uvolnění</t>
  </si>
  <si>
    <t xml:space="preserve">před montáží je nutné provést kontrolu všech částí šachetních dveří, zda nedošlo při transportu nebo jiné </t>
  </si>
  <si>
    <t>manipulaci, k jejich poškození nebo uvolnění. Především u dveřní uzávěrky a bezpečnostního spínače SV 4</t>
  </si>
  <si>
    <t>po montáži šachetních dveří je nutné provést kontrolu vůle a vysunutí:</t>
  </si>
  <si>
    <t xml:space="preserve">d) vůle mezi trnem ovládacího protikusu OP-01.0000/1 a nevysunutého kontrolního čepu dveřní uzávěrky, musí </t>
  </si>
  <si>
    <t xml:space="preserve">     odpovídat rozměrů a technickým parametrům výrobce</t>
  </si>
  <si>
    <t xml:space="preserve">e) vysunutí kontrolního čepu dveřní uzávěrky do ovládacího protikusu OP-01.0000/1. Vysunutí musí odpovídat </t>
  </si>
  <si>
    <t xml:space="preserve">     rozměrům a technickým parametrům výrobce a ČSN EN 81-1 čl. 7.73.1.1</t>
  </si>
  <si>
    <t xml:space="preserve">po montáži šachetních dveří neprodleně zapsat do montážního deníku (nebo stavebního deníku) ukončení </t>
  </si>
  <si>
    <t>montáže a výsledek kontrol, provedených podle tohoto montážního návodu, nebo jiných předpisů, které to</t>
  </si>
  <si>
    <t>požadují.</t>
  </si>
  <si>
    <t>MAZÁNÍ ZÁVĚSU DVEŘÍ</t>
  </si>
  <si>
    <t>1x za rok provozu je nutné provézt promazání závěsů dveří</t>
  </si>
  <si>
    <t>dveře se otevřou do maximální pozice</t>
  </si>
  <si>
    <t>mazání se provede otvorem zezadu v otočném závěsu křídla</t>
  </si>
  <si>
    <t>mazadlo: olej – WD 40</t>
  </si>
  <si>
    <t>(vypište ve formuláři "A-definice SD")</t>
  </si>
  <si>
    <t xml:space="preserve">LIFTMONT CZ s.r.o. </t>
  </si>
  <si>
    <t>Zákazník</t>
  </si>
  <si>
    <t>Termín dodání</t>
  </si>
  <si>
    <t>Platební podmínky</t>
  </si>
  <si>
    <t>po podpisu smlouvy</t>
  </si>
  <si>
    <t>splatnost</t>
  </si>
  <si>
    <t>dnů</t>
  </si>
  <si>
    <t>po odeslání zakázky</t>
  </si>
  <si>
    <t>Cena díla</t>
  </si>
  <si>
    <t>Cena s DPH</t>
  </si>
  <si>
    <t>Olomouc</t>
  </si>
  <si>
    <t>Ing. Jiří Kvapil</t>
  </si>
  <si>
    <t>LIFTMONT CZ  s r.o.</t>
  </si>
  <si>
    <t xml:space="preserve">z ceny díla </t>
  </si>
  <si>
    <t>z ceny díla</t>
  </si>
  <si>
    <t>Cena be DPH</t>
  </si>
  <si>
    <t>Záruka</t>
  </si>
  <si>
    <t>60 měsíců od data expedice</t>
  </si>
  <si>
    <t>Cena je uvedena EX WORKS Šternberk</t>
  </si>
  <si>
    <t>V ceně</t>
  </si>
  <si>
    <t>kompletní ŠD dle specifikace</t>
  </si>
  <si>
    <t>balící materiál</t>
  </si>
  <si>
    <t>nevratná paleta</t>
  </si>
  <si>
    <t>2 ks nouzových klíčů</t>
  </si>
  <si>
    <t>Fakturační podklad</t>
  </si>
  <si>
    <t>Zakázka číslo</t>
  </si>
  <si>
    <t>korespondenčí</t>
  </si>
  <si>
    <t>adresa</t>
  </si>
  <si>
    <t>fakturační</t>
  </si>
  <si>
    <t xml:space="preserve">Sazba DPH </t>
  </si>
  <si>
    <t>Záruční list</t>
  </si>
  <si>
    <t>Záruční doba v měsících</t>
  </si>
  <si>
    <t>Záruční doba se uplatňuje od data</t>
  </si>
  <si>
    <t>měsíců od data expedice</t>
  </si>
  <si>
    <t>Záruční podmínky:</t>
  </si>
  <si>
    <t>1.     Zařízení je provozováno v souladu s podmínkami uvedenými v "Návod na údržbu_ŠD_VDLM",</t>
  </si>
  <si>
    <t>který je nedílnou součástí dodávky.</t>
  </si>
  <si>
    <t xml:space="preserve">2.     Zařízení je servisováno v souladu s platnými ČSN zejména pak s ČSN 27 4002 a ČSN 27 4007. </t>
  </si>
  <si>
    <t>Záruka se nevztahuje na vady způsobené:</t>
  </si>
  <si>
    <t>1.</t>
  </si>
  <si>
    <t>chybnou obsluhou</t>
  </si>
  <si>
    <t>2.</t>
  </si>
  <si>
    <t>neoprávněným zásahem třetí osoby</t>
  </si>
  <si>
    <t>3.</t>
  </si>
  <si>
    <t>vandalismem</t>
  </si>
  <si>
    <t>4.</t>
  </si>
  <si>
    <t>živelnou pohromou (požárem, vodou, povodní, a jiné)</t>
  </si>
  <si>
    <t>Výrobek typové označení</t>
  </si>
  <si>
    <t>Dodávka obsahuje:</t>
  </si>
  <si>
    <t>Balící materiál - nevratný</t>
  </si>
  <si>
    <t>Transportní paleta - nevratná</t>
  </si>
  <si>
    <t>Návod na údržbu_ŠD_VDLM-4_2016</t>
  </si>
  <si>
    <t>Prohlášení o shodě na výrobek</t>
  </si>
  <si>
    <t>Dodací list</t>
  </si>
  <si>
    <t>Počet ks</t>
  </si>
  <si>
    <t>Dodací (expediční) list</t>
  </si>
  <si>
    <t>Odeslal:</t>
  </si>
  <si>
    <t>dne:</t>
  </si>
  <si>
    <t>Převzal:</t>
  </si>
  <si>
    <t>Jméno a podpis</t>
  </si>
  <si>
    <t>Ceník šachetních dveří VDLM</t>
  </si>
  <si>
    <t>provedení</t>
  </si>
  <si>
    <t>S</t>
  </si>
  <si>
    <t>Švětla šířka šachetních dveří</t>
  </si>
  <si>
    <r>
      <rPr>
        <b/>
        <i/>
        <sz val="10"/>
        <color theme="1"/>
        <rFont val="Calibri"/>
        <family val="2"/>
        <charset val="238"/>
        <scheme val="minor"/>
      </rPr>
      <t xml:space="preserve">Cena bez DPH    </t>
    </r>
    <r>
      <rPr>
        <i/>
        <sz val="10"/>
        <color theme="1"/>
        <rFont val="Calibri"/>
        <family val="2"/>
        <charset val="238"/>
        <scheme val="minor"/>
      </rPr>
      <t xml:space="preserve">                      (1 až 10 ks/měsíc)</t>
    </r>
  </si>
  <si>
    <r>
      <rPr>
        <b/>
        <i/>
        <sz val="10"/>
        <color theme="1"/>
        <rFont val="Calibri"/>
        <family val="2"/>
        <charset val="238"/>
        <scheme val="minor"/>
      </rPr>
      <t xml:space="preserve">Cena bez DPH    </t>
    </r>
    <r>
      <rPr>
        <i/>
        <sz val="10"/>
        <color theme="1"/>
        <rFont val="Calibri"/>
        <family val="2"/>
        <charset val="238"/>
        <scheme val="minor"/>
      </rPr>
      <t xml:space="preserve">                     (11 až 50 ks/měsíc)</t>
    </r>
  </si>
  <si>
    <r>
      <rPr>
        <b/>
        <i/>
        <sz val="10"/>
        <color theme="1"/>
        <rFont val="Calibri"/>
        <family val="2"/>
        <charset val="238"/>
        <scheme val="minor"/>
      </rPr>
      <t xml:space="preserve">Cena bez DPH    </t>
    </r>
    <r>
      <rPr>
        <i/>
        <sz val="10"/>
        <color theme="1"/>
        <rFont val="Calibri"/>
        <family val="2"/>
        <charset val="238"/>
        <scheme val="minor"/>
      </rPr>
      <t xml:space="preserve">                (50 a a více ks/měsíc)</t>
    </r>
  </si>
  <si>
    <t>[mm]</t>
  </si>
  <si>
    <t>[Kč]</t>
  </si>
  <si>
    <t>U</t>
  </si>
  <si>
    <t>G</t>
  </si>
  <si>
    <r>
      <t xml:space="preserve">Barevné provedení RAL v odstínech dle tohoto ceníku (provedení </t>
    </r>
    <r>
      <rPr>
        <b/>
        <sz val="10"/>
        <color rgb="FFFF0000"/>
        <rFont val="Calibri"/>
        <family val="2"/>
        <charset val="238"/>
        <scheme val="minor"/>
      </rPr>
      <t>S</t>
    </r>
    <r>
      <rPr>
        <b/>
        <sz val="10"/>
        <color theme="1"/>
        <rFont val="Calibri"/>
        <family val="2"/>
        <charset val="238"/>
        <scheme val="minor"/>
      </rPr>
      <t>;</t>
    </r>
    <r>
      <rPr>
        <b/>
        <sz val="10"/>
        <color rgb="FFFF0000"/>
        <rFont val="Calibri"/>
        <family val="2"/>
        <charset val="238"/>
        <scheme val="minor"/>
      </rPr>
      <t>G</t>
    </r>
    <r>
      <rPr>
        <b/>
        <sz val="10"/>
        <color theme="1"/>
        <rFont val="Calibri"/>
        <family val="2"/>
        <charset val="238"/>
        <scheme val="minor"/>
      </rPr>
      <t>;</t>
    </r>
    <r>
      <rPr>
        <b/>
        <sz val="10"/>
        <color rgb="FFFF0000"/>
        <rFont val="Calibri"/>
        <family val="2"/>
        <charset val="238"/>
        <scheme val="minor"/>
      </rPr>
      <t>U</t>
    </r>
    <r>
      <rPr>
        <b/>
        <sz val="10"/>
        <color theme="1"/>
        <rFont val="Calibri"/>
        <family val="2"/>
        <charset val="238"/>
        <scheme val="minor"/>
      </rPr>
      <t>)</t>
    </r>
    <r>
      <rPr>
        <sz val="10"/>
        <color theme="1"/>
        <rFont val="Calibri"/>
        <family val="2"/>
        <charset val="238"/>
        <scheme val="minor"/>
      </rPr>
      <t xml:space="preserve"> - </t>
    </r>
    <r>
      <rPr>
        <b/>
        <sz val="10"/>
        <color theme="1"/>
        <rFont val="Calibri"/>
        <family val="2"/>
        <charset val="238"/>
        <scheme val="minor"/>
      </rPr>
      <t>bez příplatku</t>
    </r>
  </si>
  <si>
    <r>
      <t xml:space="preserve">Požární odolnost EW45 (provedení </t>
    </r>
    <r>
      <rPr>
        <b/>
        <sz val="10"/>
        <color rgb="FFFF0000"/>
        <rFont val="Calibri"/>
        <family val="2"/>
        <charset val="238"/>
        <scheme val="minor"/>
      </rPr>
      <t>S</t>
    </r>
    <r>
      <rPr>
        <b/>
        <sz val="10"/>
        <color theme="1"/>
        <rFont val="Calibri"/>
        <family val="2"/>
        <charset val="238"/>
        <scheme val="minor"/>
      </rPr>
      <t>)</t>
    </r>
    <r>
      <rPr>
        <sz val="10"/>
        <color theme="1"/>
        <rFont val="Calibri"/>
        <family val="2"/>
        <charset val="238"/>
        <scheme val="minor"/>
      </rPr>
      <t xml:space="preserve"> - </t>
    </r>
    <r>
      <rPr>
        <b/>
        <sz val="10"/>
        <color theme="1"/>
        <rFont val="Calibri"/>
        <family val="2"/>
        <charset val="238"/>
        <scheme val="minor"/>
      </rPr>
      <t>bez příplatku</t>
    </r>
  </si>
  <si>
    <t xml:space="preserve">bezpečnostní spínač dle ČSN EN 81-21čl.3.3 a dle  ČSN EN 81-21 + A3 </t>
  </si>
  <si>
    <t>Cena obsahuje</t>
  </si>
  <si>
    <t xml:space="preserve">odzkoušené a seřízené kompletní  šach. dveře </t>
  </si>
  <si>
    <t>nevratnou paletu</t>
  </si>
  <si>
    <t>certifikáty a prohlášení o shodě.</t>
  </si>
  <si>
    <t>Dodací lhůta</t>
  </si>
  <si>
    <t>4 týdny od data obdržení objednávky</t>
  </si>
  <si>
    <t>(Data vyplňte na formuláři "A-DEFINICE SD")</t>
  </si>
  <si>
    <t>(Data vyplňte na formuláři "-DEFINICE SD")</t>
  </si>
  <si>
    <t>DIČ</t>
  </si>
  <si>
    <t>Cena celkem bez DPH za</t>
  </si>
  <si>
    <t>ks ŠD =</t>
  </si>
  <si>
    <t>Cenová KALKULACE - POTVRZENÍ OBJEDNÁVKY</t>
  </si>
  <si>
    <t>Zakakázka objednatele</t>
  </si>
  <si>
    <t>měsíců</t>
  </si>
  <si>
    <t>Příplatek za ATYP</t>
  </si>
  <si>
    <t>; zakázka LIFTMONT CZ</t>
  </si>
  <si>
    <t>ROZPISKA MECHANICKÝCH DÍLŮ ŠACHETNÍCH DVEŘÍ  TYP VDLM</t>
  </si>
  <si>
    <t>Číslo zakázky</t>
  </si>
  <si>
    <t>SSD</t>
  </si>
  <si>
    <t>VTO</t>
  </si>
  <si>
    <t>SR</t>
  </si>
  <si>
    <t>Pravé provedení</t>
  </si>
  <si>
    <t>Levé provedení</t>
  </si>
  <si>
    <t>VDLM G</t>
  </si>
  <si>
    <t>VDLM S</t>
  </si>
  <si>
    <t>VDLM U</t>
  </si>
  <si>
    <t>POZICE</t>
  </si>
  <si>
    <t>SKUPINA</t>
  </si>
  <si>
    <t>DĚLENÍ</t>
  </si>
  <si>
    <t>OHÝBÁNÍ</t>
  </si>
  <si>
    <t>TRU</t>
  </si>
  <si>
    <t>OHRANĚNÍ</t>
  </si>
  <si>
    <t>BODOVÁNÍ</t>
  </si>
  <si>
    <t>POVUP</t>
  </si>
  <si>
    <t>ČÍSLO VÝKRESU / NORMA</t>
  </si>
  <si>
    <t>SKLADOVÉ ČÍSLO</t>
  </si>
  <si>
    <t>ČÍSLO VÝKRESU OLD</t>
  </si>
  <si>
    <t>NÁZEV DÍLU (VÝROBKU)</t>
  </si>
  <si>
    <t>SOUČÁST ANO/NE</t>
  </si>
  <si>
    <t>KOOPERACE ANO/NE</t>
  </si>
  <si>
    <t>SKLAD  /  VÝROBA</t>
  </si>
  <si>
    <t>POZNÁMKA</t>
  </si>
  <si>
    <t>číslo výkresu</t>
  </si>
  <si>
    <t>sklad. čísl.</t>
  </si>
  <si>
    <t>1207-605-07-01</t>
  </si>
  <si>
    <t>ČEP PANTU M14 x 66</t>
  </si>
  <si>
    <t>1207-605-07-04</t>
  </si>
  <si>
    <t>DORAZ PANTU</t>
  </si>
  <si>
    <t>1207-205-01-08</t>
  </si>
  <si>
    <t>DRŽÁK PRO ADITECH 45</t>
  </si>
  <si>
    <t>1207-605-02-05</t>
  </si>
  <si>
    <t>KRYTKA DU</t>
  </si>
  <si>
    <t>1207-605-01-15</t>
  </si>
  <si>
    <t>MATKA PRO VIDLIČKU DU</t>
  </si>
  <si>
    <t xml:space="preserve">1207-205-01-07 </t>
  </si>
  <si>
    <t>PODLOŽKA POD DOVÍRAČ ADITECH</t>
  </si>
  <si>
    <t>1207-205-02-07</t>
  </si>
  <si>
    <t xml:space="preserve">PROFIL L </t>
  </si>
  <si>
    <t>1207-605-01-08</t>
  </si>
  <si>
    <t>PROFIL PODÉLNÝ</t>
  </si>
  <si>
    <t>1207-605-04-03</t>
  </si>
  <si>
    <t>PRUŽINOVÁ ZÁPADKA</t>
  </si>
  <si>
    <t>1207-205-01-10</t>
  </si>
  <si>
    <t>TLAČNÝ PLECH KŘÍDLA</t>
  </si>
  <si>
    <t>ČSN 42 5310</t>
  </si>
  <si>
    <t>TRUBKA MADLA</t>
  </si>
  <si>
    <t>ZÁTKA PLASTOVÁ MADLO</t>
  </si>
  <si>
    <t>1207-605-03-05</t>
  </si>
  <si>
    <t>ŠROUB MADLA</t>
  </si>
  <si>
    <t>1207-605-03-02</t>
  </si>
  <si>
    <t>PODLOŽKA MADLA</t>
  </si>
  <si>
    <t>1207-605-03-01</t>
  </si>
  <si>
    <t>DRŽÁK MADLA</t>
  </si>
  <si>
    <t>1207-605-01-14</t>
  </si>
  <si>
    <t>UCHYCENÍ MADLA</t>
  </si>
  <si>
    <t>1207-205-03-02</t>
  </si>
  <si>
    <t>UKOTVENÍ ŘETĚZU</t>
  </si>
  <si>
    <t>1207-605-07-02</t>
  </si>
  <si>
    <t>VLOŽKA PLAST</t>
  </si>
  <si>
    <t>TRU 1207-205-01-05</t>
  </si>
  <si>
    <t>DRZAK PRUZINY</t>
  </si>
  <si>
    <t>TRU 1207-605-01-12-01</t>
  </si>
  <si>
    <t>VYZTUHA ZAVESU U70</t>
  </si>
  <si>
    <t>TRU 1207-605-01-12-02</t>
  </si>
  <si>
    <t>VYZTUHA ZAVESU 1</t>
  </si>
  <si>
    <t>TRU 1207-605-01-10</t>
  </si>
  <si>
    <t>PROFIL SPODNI</t>
  </si>
  <si>
    <t>TRU 1207-605-01-03</t>
  </si>
  <si>
    <t xml:space="preserve">PROFIL HORNI </t>
  </si>
  <si>
    <t>DU4-WA/1</t>
  </si>
  <si>
    <t>DU4-W/U</t>
  </si>
  <si>
    <t>DVEŘNÍ SPÍNAČ</t>
  </si>
  <si>
    <t>SV4</t>
  </si>
  <si>
    <t>SPÍNAČ PANTU A3</t>
  </si>
  <si>
    <t>KABEL A SVORKY</t>
  </si>
  <si>
    <t>TRU 1207-118-01-01-01</t>
  </si>
  <si>
    <t>ŠÍŘKA KŘÍDLA</t>
  </si>
  <si>
    <t>P/L</t>
  </si>
  <si>
    <t>TRU 1207-219-02-01-01</t>
  </si>
  <si>
    <t>TRU 1207-266-02-01-01</t>
  </si>
  <si>
    <t>TRU 1207-118-01-34-02</t>
  </si>
  <si>
    <t>TRU 1207-219-02-01-02</t>
  </si>
  <si>
    <t>TRU 1207-266-02-01-02</t>
  </si>
  <si>
    <t>TRU 1207-605-07-03</t>
  </si>
  <si>
    <t xml:space="preserve">PLECH PANTU </t>
  </si>
  <si>
    <t>V</t>
  </si>
  <si>
    <t>ŠÍŘKA ZÁRUBNĚ</t>
  </si>
  <si>
    <t>TRU 1207-426-07-03</t>
  </si>
  <si>
    <t>TRU 1207-205-07-03</t>
  </si>
  <si>
    <t>TRU 1207-426-03-01</t>
  </si>
  <si>
    <t>PLECH PANTU ADITECH</t>
  </si>
  <si>
    <t>VÝŠKA NADPRAŽÍ</t>
  </si>
  <si>
    <t>TRU 1207-245-03-01</t>
  </si>
  <si>
    <t>1207-619-02-06</t>
  </si>
  <si>
    <t xml:space="preserve">VÝZTUHA ZÁRUBNÍ </t>
  </si>
  <si>
    <t>1207-426-02-06</t>
  </si>
  <si>
    <t>1207-205-02-06</t>
  </si>
  <si>
    <t>1207-118-01-33-04</t>
  </si>
  <si>
    <t>KRYTY ZÁRUBNÍ</t>
  </si>
  <si>
    <t>1207-626-02-02-04</t>
  </si>
  <si>
    <t>1207-205-02-02-04</t>
  </si>
  <si>
    <t>TRU 1207-205-02-04</t>
  </si>
  <si>
    <t>VEDENI ZAVIRACE ADITECH</t>
  </si>
  <si>
    <t>TRU 1207-305-01-06</t>
  </si>
  <si>
    <t>DRZAK RAMECKU A-1</t>
  </si>
  <si>
    <t>E</t>
  </si>
  <si>
    <t>TRU 1207-605-01-04</t>
  </si>
  <si>
    <t>DRZAK RAMECKU</t>
  </si>
  <si>
    <t>TRU 1207-659-01-03</t>
  </si>
  <si>
    <t>DRZAK RAMECKU 80</t>
  </si>
  <si>
    <t>TRU 1207-505-01-01-04</t>
  </si>
  <si>
    <t>VÝZTUHA OBLÉHO RÁMEČKU</t>
  </si>
  <si>
    <t>TRU 1207-605-04-01</t>
  </si>
  <si>
    <t>PLECH RAMECKU 1</t>
  </si>
  <si>
    <t>TRU 1207-659-04-02</t>
  </si>
  <si>
    <t>PLECH RAMECKU 1000</t>
  </si>
  <si>
    <t>TRU 1207-305-01-05</t>
  </si>
  <si>
    <t>VYZTUHA KRIDLA 3</t>
  </si>
  <si>
    <t>TRU 1207-605-04-02</t>
  </si>
  <si>
    <t>PLECH RAMECKU 2</t>
  </si>
  <si>
    <t>TRU 1207-659-04-01</t>
  </si>
  <si>
    <t>PLECH RAMECKU 80</t>
  </si>
  <si>
    <t>TRU 1207-305-04</t>
  </si>
  <si>
    <t>RÁMEČEK OBLOUK 50</t>
  </si>
  <si>
    <t>TRU 1207-605-01-05</t>
  </si>
  <si>
    <t>VYZTUHA KRIDLA 2</t>
  </si>
  <si>
    <t>TRU 1207-205-01-06</t>
  </si>
  <si>
    <t>DRZAK RAMECKU A</t>
  </si>
  <si>
    <t>KŘÍDLO</t>
  </si>
  <si>
    <t>ZÁRUBNĚ</t>
  </si>
  <si>
    <t>MADLO</t>
  </si>
  <si>
    <t>ZÁVĚS</t>
  </si>
  <si>
    <t>RÁMEČEK</t>
  </si>
  <si>
    <t>VDU1(2)</t>
  </si>
  <si>
    <t>Počet ks DUA3</t>
  </si>
  <si>
    <t>Počet ks SPÍNAČ</t>
  </si>
  <si>
    <t>HORNI PLAST</t>
  </si>
  <si>
    <t>SPODNI PLAST</t>
  </si>
  <si>
    <t>ATYP</t>
  </si>
  <si>
    <t>Šířka otvoru</t>
  </si>
  <si>
    <t>Výška otvoru</t>
  </si>
  <si>
    <t>50 x 170</t>
  </si>
  <si>
    <t>50 x 150</t>
  </si>
  <si>
    <t>70 x 150</t>
  </si>
  <si>
    <t>70 x 170</t>
  </si>
  <si>
    <t>001</t>
  </si>
  <si>
    <t>002</t>
  </si>
  <si>
    <t>003</t>
  </si>
  <si>
    <t>004</t>
  </si>
  <si>
    <t>005</t>
  </si>
  <si>
    <t>006</t>
  </si>
  <si>
    <t>Provedení zárubně</t>
  </si>
  <si>
    <t>Technická specifikace</t>
  </si>
  <si>
    <t>Typ</t>
  </si>
  <si>
    <t>Levá zárubeň</t>
  </si>
  <si>
    <t>Pravá zárubeň</t>
  </si>
  <si>
    <t>Nadpraží</t>
  </si>
  <si>
    <t>Barva křídlo</t>
  </si>
  <si>
    <t>Barva zárubeň</t>
  </si>
  <si>
    <t>Barva madlo</t>
  </si>
  <si>
    <t>Barva rámeček</t>
  </si>
  <si>
    <t>Výroba na zakázku</t>
  </si>
  <si>
    <t>+ 710 Kč/ks</t>
  </si>
  <si>
    <t xml:space="preserve">na dodané díly 36 měsíců od data vyskladnění (datum na dodacím listu).    </t>
  </si>
  <si>
    <t>Standardní provedení výrobku je uvedeno v nedílné součásti ceníku "Technická specifikace</t>
  </si>
  <si>
    <t>a návod na montáž a údržbu"</t>
  </si>
  <si>
    <t>Jednotek</t>
  </si>
  <si>
    <t>SKLO OBLOUKOVÉ</t>
  </si>
  <si>
    <t>SKLO 100 X 733</t>
  </si>
  <si>
    <t>SKLO 80 X 1000</t>
  </si>
  <si>
    <t>Celkem počet kusů</t>
  </si>
  <si>
    <t>Cena celkem</t>
  </si>
  <si>
    <t>Sleva</t>
  </si>
  <si>
    <t>s DPH</t>
  </si>
  <si>
    <t xml:space="preserve">s DPH </t>
  </si>
  <si>
    <t>Kontrolovaný díl</t>
  </si>
  <si>
    <t>Výrobek ve shodě ANO/NE</t>
  </si>
  <si>
    <t>Horní plášť</t>
  </si>
  <si>
    <t>vysekávací lis</t>
  </si>
  <si>
    <t>ohraňovací lis</t>
  </si>
  <si>
    <t xml:space="preserve">šířka </t>
  </si>
  <si>
    <t>výška</t>
  </si>
  <si>
    <t>A1</t>
  </si>
  <si>
    <t>A2</t>
  </si>
  <si>
    <t>A3</t>
  </si>
  <si>
    <t>A4</t>
  </si>
  <si>
    <t xml:space="preserve">úhel </t>
  </si>
  <si>
    <t>úhel</t>
  </si>
  <si>
    <t>Spodní plášť</t>
  </si>
  <si>
    <t>B1</t>
  </si>
  <si>
    <t>B2</t>
  </si>
  <si>
    <t>B3</t>
  </si>
  <si>
    <t>B4</t>
  </si>
  <si>
    <t>Výztuha závěsu</t>
  </si>
  <si>
    <t>C1</t>
  </si>
  <si>
    <t>rozměr</t>
  </si>
  <si>
    <t>C2</t>
  </si>
  <si>
    <t>C3</t>
  </si>
  <si>
    <t>C4</t>
  </si>
  <si>
    <t>Horní profil</t>
  </si>
  <si>
    <t>D1</t>
  </si>
  <si>
    <t>D2</t>
  </si>
  <si>
    <t>D3</t>
  </si>
  <si>
    <t>D4</t>
  </si>
  <si>
    <t>D5</t>
  </si>
  <si>
    <t>rozměr, úhel</t>
  </si>
  <si>
    <t>Zárubeň</t>
  </si>
  <si>
    <t>E1</t>
  </si>
  <si>
    <t>E2</t>
  </si>
  <si>
    <t>E3</t>
  </si>
  <si>
    <t>E4</t>
  </si>
  <si>
    <t>E5</t>
  </si>
  <si>
    <t>E6</t>
  </si>
  <si>
    <t>E7</t>
  </si>
  <si>
    <t xml:space="preserve">Protokol o měření    </t>
  </si>
  <si>
    <t>Datum měření</t>
  </si>
  <si>
    <t>podpis</t>
  </si>
  <si>
    <t>razítko</t>
  </si>
  <si>
    <t>Kontrolovaný parametr</t>
  </si>
  <si>
    <t>Protokol - FUNKČNÍ ZKOUŠKA</t>
  </si>
  <si>
    <t>Datum zkoušky</t>
  </si>
  <si>
    <t>Funkčnost dovírače</t>
  </si>
  <si>
    <t>Funkčnost dveřní uzávěrky</t>
  </si>
  <si>
    <t>Rovinatost a svislost</t>
  </si>
  <si>
    <t>Provozní mezery</t>
  </si>
  <si>
    <t>Elektrická funkčnost dveřní uzávěrka spínače SV4</t>
  </si>
  <si>
    <t>Kontrolní úkon</t>
  </si>
  <si>
    <t>PANT</t>
  </si>
  <si>
    <t>TZ001</t>
  </si>
  <si>
    <t>TZ002</t>
  </si>
  <si>
    <t>TZ004</t>
  </si>
  <si>
    <t>TZ005</t>
  </si>
  <si>
    <t>TZ006</t>
  </si>
  <si>
    <t>OPZ-ATYP</t>
  </si>
  <si>
    <t>NP</t>
  </si>
  <si>
    <t>TZ003</t>
  </si>
  <si>
    <t>TZ-ATYP</t>
  </si>
  <si>
    <t>PROFIL L</t>
  </si>
  <si>
    <t>ŠÍŘKA ZÁRUBNĚ,VNAD,ŠIŘKŘ</t>
  </si>
  <si>
    <t>NE</t>
  </si>
  <si>
    <t>ANO</t>
  </si>
  <si>
    <t xml:space="preserve">Zadejte hodnotu </t>
  </si>
  <si>
    <t/>
  </si>
  <si>
    <t>Zaklikněte políčko a vyplňte požadované hodnoty</t>
  </si>
  <si>
    <t>a</t>
  </si>
  <si>
    <t>b</t>
  </si>
  <si>
    <t>C1 - Formulář pro specifikaci otvoru upevnění štítku přivolávače</t>
  </si>
  <si>
    <t>Zadejte průměr otvoru</t>
  </si>
  <si>
    <t>Prumer</t>
  </si>
  <si>
    <t>šírka</t>
  </si>
  <si>
    <t>ýška</t>
  </si>
  <si>
    <t>OZNAČENÍ</t>
  </si>
  <si>
    <t>PRŮMĚR</t>
  </si>
  <si>
    <t>ŠÍŘKA</t>
  </si>
  <si>
    <t>VÝŠKA</t>
  </si>
  <si>
    <t>CIVYKRESU</t>
  </si>
  <si>
    <t>PRUM</t>
  </si>
  <si>
    <t>ŠÍŘKZAR</t>
  </si>
  <si>
    <t>VÝŠKZAR</t>
  </si>
  <si>
    <t>VÝŠKA ZAR</t>
  </si>
  <si>
    <t>Otvory pro uchycení štítku přivolávače</t>
  </si>
  <si>
    <t>VDU</t>
  </si>
  <si>
    <t>TZ</t>
  </si>
  <si>
    <t>PNZ</t>
  </si>
  <si>
    <t>NADP</t>
  </si>
  <si>
    <t>SKŘÍDL</t>
  </si>
  <si>
    <t>PRACNA NA ZAZDĚNÍ</t>
  </si>
  <si>
    <t>ŘETEZ</t>
  </si>
  <si>
    <t>KULICKA</t>
  </si>
  <si>
    <t>NADPRAŽI</t>
  </si>
  <si>
    <t>SIRKAK</t>
  </si>
  <si>
    <t>PRAC</t>
  </si>
  <si>
    <t>PO</t>
  </si>
  <si>
    <t>PKS</t>
  </si>
  <si>
    <t>LKS</t>
  </si>
  <si>
    <t>LA3KS</t>
  </si>
  <si>
    <t>PA3KSdu</t>
  </si>
  <si>
    <t>PA3KSS</t>
  </si>
  <si>
    <t>LA3KSS</t>
  </si>
  <si>
    <t>TYP</t>
  </si>
  <si>
    <t>CISLOZAK</t>
  </si>
  <si>
    <t>Hodnota</t>
  </si>
  <si>
    <t>Otvor</t>
  </si>
  <si>
    <t>Výška horní zárubně nadpraží (VP)</t>
  </si>
  <si>
    <t>DATV</t>
  </si>
  <si>
    <t>DATH</t>
  </si>
  <si>
    <t>futra</t>
  </si>
  <si>
    <t>křído</t>
  </si>
  <si>
    <t>madlo</t>
  </si>
  <si>
    <t>rámeček</t>
  </si>
  <si>
    <t>1 ks základní cena</t>
  </si>
  <si>
    <t xml:space="preserve">Odzkoušené a seřízené kompletní  šach. dveře </t>
  </si>
  <si>
    <t>Dovírač ADITECH - výrobce Německo</t>
  </si>
  <si>
    <t>Nevratnou paletu</t>
  </si>
  <si>
    <t>Litinové stavitelné závěsy</t>
  </si>
  <si>
    <t>Balící materiál</t>
  </si>
  <si>
    <t xml:space="preserve">Dveřní uzávěrka </t>
  </si>
  <si>
    <t>Certifikáty a prohlášení o shodě.</t>
  </si>
  <si>
    <t>Zadní kryty</t>
  </si>
  <si>
    <t>DU spínač EN 81-21</t>
  </si>
  <si>
    <t>8 ks pracen na zazdění (je li požadováno)</t>
  </si>
  <si>
    <t xml:space="preserve">Spínač na závěsu EN 81-21 </t>
  </si>
  <si>
    <t>Typ dveřní uzávěrky</t>
  </si>
  <si>
    <t>Wykov</t>
  </si>
  <si>
    <t>Prudhomme</t>
  </si>
  <si>
    <t>Kronenberg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</si>
</sst>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0.0%"/>
  </numFmts>
  <fonts count="8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3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1"/>
      <color theme="1"/>
      <name val="Calibri"/>
      <family val="2"/>
      <scheme val="minor"/>
    </font>
    <font>
      <b/>
      <sz val="28"/>
      <color rgb="FFFF0000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"/>
      <color rgb="FF92D05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sz val="8"/>
      <color rgb="FFFF0000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"/>
      <color rgb="FF92D05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0" tint="-0.249977111117893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rgb="FF000000"/>
      <name val="Segoe UI"/>
      <family val="2"/>
      <charset val="238"/>
    </font>
    <font>
      <sz val="11"/>
      <color rgb="FFFFFF00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theme="5" tint="-0.499984740745262"/>
      <name val="Calibri"/>
      <family val="2"/>
      <charset val="238"/>
      <scheme val="minor"/>
    </font>
    <font>
      <b/>
      <sz val="20"/>
      <color rgb="FF00B050"/>
      <name val="Calibri"/>
      <family val="2"/>
      <charset val="238"/>
      <scheme val="minor"/>
    </font>
    <font>
      <sz val="11"/>
      <color theme="0" tint="-0.34998626667073579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b/>
      <sz val="12"/>
      <name val="Arial CE"/>
      <charset val="238"/>
    </font>
    <font>
      <b/>
      <i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 CE"/>
      <charset val="238"/>
    </font>
    <font>
      <i/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color rgb="FFFF0000"/>
      <name val="Calibri"/>
      <family val="2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Symbol"/>
      <family val="1"/>
      <charset val="2"/>
    </font>
    <font>
      <sz val="14"/>
      <color rgb="FFFF0000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Dot">
        <color auto="1"/>
      </left>
      <right/>
      <top/>
      <bottom/>
      <diagonal/>
    </border>
    <border>
      <left/>
      <right/>
      <top/>
      <bottom style="dashDot">
        <color indexed="64"/>
      </bottom>
      <diagonal/>
    </border>
    <border>
      <left style="dashDot">
        <color auto="1"/>
      </left>
      <right/>
      <top/>
      <bottom style="dashDot">
        <color indexed="64"/>
      </bottom>
      <diagonal/>
    </border>
    <border>
      <left style="dashDot">
        <color auto="1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677">
    <xf numFmtId="0" fontId="0" fillId="0" borderId="0" xfId="0"/>
    <xf numFmtId="0" fontId="0" fillId="2" borderId="0" xfId="0" applyFill="1" applyProtection="1">
      <protection hidden="1"/>
    </xf>
    <xf numFmtId="0" fontId="11" fillId="2" borderId="0" xfId="0" applyFont="1" applyFill="1" applyProtection="1">
      <protection hidden="1"/>
    </xf>
    <xf numFmtId="0" fontId="12" fillId="3" borderId="0" xfId="0" applyFont="1" applyFill="1"/>
    <xf numFmtId="0" fontId="0" fillId="3" borderId="0" xfId="0" applyFill="1"/>
    <xf numFmtId="0" fontId="15" fillId="3" borderId="0" xfId="0" applyFont="1" applyFill="1" applyAlignment="1">
      <alignment vertical="center"/>
    </xf>
    <xf numFmtId="0" fontId="16" fillId="3" borderId="0" xfId="0" applyFont="1" applyFill="1"/>
    <xf numFmtId="0" fontId="18" fillId="3" borderId="0" xfId="0" applyFont="1" applyFill="1"/>
    <xf numFmtId="0" fontId="0" fillId="4" borderId="0" xfId="0" applyFill="1"/>
    <xf numFmtId="0" fontId="0" fillId="2" borderId="0" xfId="0" applyFill="1"/>
    <xf numFmtId="0" fontId="17" fillId="3" borderId="0" xfId="0" applyFont="1" applyFill="1"/>
    <xf numFmtId="0" fontId="19" fillId="4" borderId="0" xfId="0" applyFont="1" applyFill="1"/>
    <xf numFmtId="0" fontId="0" fillId="6" borderId="0" xfId="0" applyFill="1"/>
    <xf numFmtId="0" fontId="15" fillId="6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horizontal="left"/>
    </xf>
    <xf numFmtId="0" fontId="16" fillId="3" borderId="0" xfId="0" applyFont="1" applyFill="1" applyAlignment="1">
      <alignment horizontal="left"/>
    </xf>
    <xf numFmtId="0" fontId="16" fillId="3" borderId="0" xfId="0" applyFont="1" applyFill="1" applyAlignment="1">
      <alignment horizontal="left" vertical="center"/>
    </xf>
    <xf numFmtId="0" fontId="11" fillId="2" borderId="0" xfId="0" applyFont="1" applyFill="1" applyProtection="1">
      <protection locked="0" hidden="1"/>
    </xf>
    <xf numFmtId="0" fontId="23" fillId="3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left"/>
    </xf>
    <xf numFmtId="0" fontId="22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0" fillId="4" borderId="0" xfId="0" applyFill="1" applyProtection="1">
      <protection hidden="1"/>
    </xf>
    <xf numFmtId="0" fontId="0" fillId="0" borderId="0" xfId="0" applyFill="1"/>
    <xf numFmtId="0" fontId="28" fillId="2" borderId="0" xfId="0" applyFont="1" applyFill="1" applyProtection="1">
      <protection locked="0" hidden="1"/>
    </xf>
    <xf numFmtId="0" fontId="12" fillId="3" borderId="0" xfId="0" applyFont="1" applyFill="1" applyBorder="1" applyAlignment="1" applyProtection="1">
      <alignment horizontal="left" vertical="center"/>
      <protection locked="0" hidden="1"/>
    </xf>
    <xf numFmtId="0" fontId="22" fillId="3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29" fillId="8" borderId="4" xfId="0" applyFont="1" applyFill="1" applyBorder="1" applyAlignment="1" applyProtection="1">
      <alignment horizontal="left"/>
      <protection locked="0" hidden="1"/>
    </xf>
    <xf numFmtId="0" fontId="17" fillId="3" borderId="5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16" fillId="3" borderId="5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/>
    </xf>
    <xf numFmtId="0" fontId="30" fillId="3" borderId="8" xfId="0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6" fillId="3" borderId="8" xfId="0" applyFont="1" applyFill="1" applyBorder="1" applyAlignment="1">
      <alignment horizontal="left" vertical="center"/>
    </xf>
    <xf numFmtId="0" fontId="16" fillId="3" borderId="9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 vertical="center"/>
    </xf>
    <xf numFmtId="0" fontId="0" fillId="3" borderId="0" xfId="0" applyFill="1" applyBorder="1"/>
    <xf numFmtId="0" fontId="32" fillId="3" borderId="1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33" fillId="3" borderId="2" xfId="0" applyFont="1" applyFill="1" applyBorder="1" applyAlignment="1">
      <alignment vertical="center"/>
    </xf>
    <xf numFmtId="0" fontId="0" fillId="3" borderId="2" xfId="0" applyFill="1" applyBorder="1"/>
    <xf numFmtId="0" fontId="34" fillId="8" borderId="3" xfId="0" applyFont="1" applyFill="1" applyBorder="1" applyAlignment="1">
      <alignment horizontal="left"/>
    </xf>
    <xf numFmtId="0" fontId="32" fillId="3" borderId="0" xfId="0" applyFont="1" applyFill="1" applyAlignment="1">
      <alignment horizontal="left"/>
    </xf>
    <xf numFmtId="0" fontId="35" fillId="3" borderId="0" xfId="0" applyFont="1" applyFill="1" applyBorder="1" applyAlignment="1" applyProtection="1">
      <alignment vertical="center"/>
      <protection hidden="1"/>
    </xf>
    <xf numFmtId="0" fontId="16" fillId="3" borderId="0" xfId="0" applyFont="1" applyFill="1" applyBorder="1" applyAlignment="1" applyProtection="1">
      <alignment horizontal="left" vertical="center"/>
      <protection hidden="1"/>
    </xf>
    <xf numFmtId="0" fontId="36" fillId="3" borderId="2" xfId="0" applyFont="1" applyFill="1" applyBorder="1" applyAlignment="1">
      <alignment horizontal="left" vertical="center"/>
    </xf>
    <xf numFmtId="0" fontId="39" fillId="8" borderId="3" xfId="0" applyFont="1" applyFill="1" applyBorder="1" applyProtection="1">
      <protection locked="0" hidden="1"/>
    </xf>
    <xf numFmtId="0" fontId="37" fillId="5" borderId="10" xfId="0" applyFont="1" applyFill="1" applyBorder="1" applyAlignment="1" applyProtection="1">
      <alignment horizontal="left" vertical="center"/>
      <protection locked="0" hidden="1"/>
    </xf>
    <xf numFmtId="0" fontId="0" fillId="5" borderId="10" xfId="0" applyFill="1" applyBorder="1" applyProtection="1">
      <protection locked="0" hidden="1"/>
    </xf>
    <xf numFmtId="0" fontId="16" fillId="3" borderId="0" xfId="0" applyFont="1" applyFill="1" applyAlignment="1">
      <alignment horizontal="right" vertical="center"/>
    </xf>
    <xf numFmtId="0" fontId="19" fillId="3" borderId="0" xfId="0" applyFont="1" applyFill="1" applyAlignment="1" applyProtection="1">
      <alignment horizontal="left"/>
      <protection locked="0" hidden="1"/>
    </xf>
    <xf numFmtId="0" fontId="0" fillId="2" borderId="0" xfId="0" applyFill="1" applyProtection="1">
      <protection locked="0" hidden="1"/>
    </xf>
    <xf numFmtId="0" fontId="16" fillId="3" borderId="0" xfId="0" applyFont="1" applyFill="1" applyAlignment="1" applyProtection="1">
      <alignment horizontal="left"/>
      <protection hidden="1"/>
    </xf>
    <xf numFmtId="0" fontId="35" fillId="3" borderId="0" xfId="0" applyFont="1" applyFill="1" applyAlignment="1" applyProtection="1">
      <alignment horizontal="left" vertical="center"/>
      <protection hidden="1"/>
    </xf>
    <xf numFmtId="0" fontId="33" fillId="3" borderId="0" xfId="0" applyFont="1" applyFill="1" applyAlignment="1" applyProtection="1">
      <alignment horizontal="left" vertical="center"/>
      <protection hidden="1"/>
    </xf>
    <xf numFmtId="0" fontId="19" fillId="8" borderId="3" xfId="0" applyFont="1" applyFill="1" applyBorder="1" applyProtection="1">
      <protection locked="0" hidden="1"/>
    </xf>
    <xf numFmtId="0" fontId="16" fillId="3" borderId="0" xfId="0" applyFont="1" applyFill="1" applyAlignment="1" applyProtection="1">
      <alignment horizontal="left"/>
      <protection locked="0" hidden="1"/>
    </xf>
    <xf numFmtId="0" fontId="40" fillId="4" borderId="0" xfId="0" applyFont="1" applyFill="1" applyProtection="1">
      <protection hidden="1"/>
    </xf>
    <xf numFmtId="0" fontId="40" fillId="2" borderId="0" xfId="0" applyFont="1" applyFill="1" applyProtection="1">
      <protection hidden="1"/>
    </xf>
    <xf numFmtId="0" fontId="40" fillId="2" borderId="0" xfId="0" applyFont="1" applyFill="1"/>
    <xf numFmtId="0" fontId="29" fillId="8" borderId="0" xfId="0" applyFont="1" applyFill="1" applyBorder="1" applyAlignment="1" applyProtection="1">
      <alignment horizontal="left"/>
      <protection locked="0" hidden="1"/>
    </xf>
    <xf numFmtId="0" fontId="0" fillId="3" borderId="2" xfId="0" applyFill="1" applyBorder="1" applyAlignment="1">
      <alignment vertical="center"/>
    </xf>
    <xf numFmtId="0" fontId="29" fillId="3" borderId="3" xfId="0" applyFont="1" applyFill="1" applyBorder="1" applyAlignment="1" applyProtection="1">
      <alignment horizontal="left"/>
      <protection locked="0" hidden="1"/>
    </xf>
    <xf numFmtId="0" fontId="0" fillId="2" borderId="0" xfId="0" applyFill="1" applyBorder="1" applyProtection="1">
      <protection hidden="1"/>
    </xf>
    <xf numFmtId="0" fontId="0" fillId="2" borderId="0" xfId="0" applyFill="1" applyBorder="1"/>
    <xf numFmtId="0" fontId="0" fillId="3" borderId="0" xfId="0" applyFill="1" applyProtection="1">
      <protection hidden="1"/>
    </xf>
    <xf numFmtId="0" fontId="16" fillId="3" borderId="0" xfId="0" applyFont="1" applyFill="1" applyAlignment="1" applyProtection="1">
      <alignment horizontal="left" vertical="center"/>
      <protection hidden="1"/>
    </xf>
    <xf numFmtId="0" fontId="16" fillId="8" borderId="0" xfId="0" applyFont="1" applyFill="1" applyAlignment="1" applyProtection="1">
      <alignment horizontal="left"/>
      <protection locked="0" hidden="1"/>
    </xf>
    <xf numFmtId="0" fontId="40" fillId="4" borderId="0" xfId="0" applyFont="1" applyFill="1"/>
    <xf numFmtId="0" fontId="17" fillId="2" borderId="0" xfId="0" applyFont="1" applyFill="1" applyProtection="1">
      <protection hidden="1"/>
    </xf>
    <xf numFmtId="0" fontId="42" fillId="2" borderId="0" xfId="0" applyFont="1" applyFill="1" applyProtection="1">
      <protection locked="0" hidden="1"/>
    </xf>
    <xf numFmtId="0" fontId="17" fillId="3" borderId="0" xfId="0" applyFont="1" applyFill="1" applyAlignment="1">
      <alignment horizontal="left"/>
    </xf>
    <xf numFmtId="0" fontId="19" fillId="3" borderId="0" xfId="0" applyFont="1" applyFill="1" applyAlignment="1" applyProtection="1">
      <alignment horizontal="left"/>
      <protection hidden="1"/>
    </xf>
    <xf numFmtId="0" fontId="17" fillId="4" borderId="0" xfId="0" applyFont="1" applyFill="1" applyProtection="1">
      <protection hidden="1"/>
    </xf>
    <xf numFmtId="0" fontId="17" fillId="4" borderId="0" xfId="0" applyFont="1" applyFill="1"/>
    <xf numFmtId="0" fontId="43" fillId="4" borderId="0" xfId="0" applyFont="1" applyFill="1"/>
    <xf numFmtId="0" fontId="43" fillId="2" borderId="0" xfId="0" applyFont="1" applyFill="1"/>
    <xf numFmtId="0" fontId="17" fillId="2" borderId="0" xfId="0" applyFont="1" applyFill="1" applyBorder="1" applyProtection="1">
      <protection hidden="1"/>
    </xf>
    <xf numFmtId="0" fontId="17" fillId="2" borderId="0" xfId="0" applyFont="1" applyFill="1" applyBorder="1"/>
    <xf numFmtId="0" fontId="17" fillId="0" borderId="0" xfId="0" applyFont="1"/>
    <xf numFmtId="0" fontId="16" fillId="3" borderId="2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12" fillId="3" borderId="11" xfId="0" applyFont="1" applyFill="1" applyBorder="1" applyAlignment="1">
      <alignment horizontal="left"/>
    </xf>
    <xf numFmtId="0" fontId="16" fillId="3" borderId="12" xfId="0" applyFont="1" applyFill="1" applyBorder="1" applyAlignment="1">
      <alignment horizontal="left"/>
    </xf>
    <xf numFmtId="0" fontId="0" fillId="5" borderId="14" xfId="0" applyFill="1" applyBorder="1" applyProtection="1">
      <protection hidden="1"/>
    </xf>
    <xf numFmtId="0" fontId="0" fillId="5" borderId="14" xfId="0" applyFill="1" applyBorder="1"/>
    <xf numFmtId="0" fontId="0" fillId="5" borderId="10" xfId="0" applyFill="1" applyBorder="1" applyProtection="1">
      <protection hidden="1"/>
    </xf>
    <xf numFmtId="0" fontId="0" fillId="5" borderId="10" xfId="0" applyFill="1" applyBorder="1"/>
    <xf numFmtId="0" fontId="12" fillId="3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0" fillId="9" borderId="0" xfId="0" applyFill="1" applyProtection="1">
      <protection hidden="1"/>
    </xf>
    <xf numFmtId="0" fontId="48" fillId="9" borderId="0" xfId="0" applyFont="1" applyFill="1" applyProtection="1">
      <protection locked="0"/>
    </xf>
    <xf numFmtId="0" fontId="1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10" borderId="0" xfId="0" applyFill="1" applyProtection="1">
      <protection hidden="1"/>
    </xf>
    <xf numFmtId="0" fontId="0" fillId="0" borderId="0" xfId="0" applyFill="1" applyProtection="1">
      <protection hidden="1"/>
    </xf>
    <xf numFmtId="0" fontId="17" fillId="0" borderId="0" xfId="0" applyFont="1" applyAlignment="1" applyProtection="1">
      <alignment vertical="center"/>
      <protection hidden="1"/>
    </xf>
    <xf numFmtId="0" fontId="0" fillId="11" borderId="0" xfId="0" applyFill="1" applyProtection="1">
      <protection hidden="1"/>
    </xf>
    <xf numFmtId="0" fontId="15" fillId="11" borderId="0" xfId="0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50" fillId="10" borderId="0" xfId="0" applyFont="1" applyFill="1" applyProtection="1">
      <protection hidden="1"/>
    </xf>
    <xf numFmtId="0" fontId="11" fillId="2" borderId="0" xfId="0" applyFont="1" applyFill="1" applyProtection="1">
      <protection locked="0"/>
    </xf>
    <xf numFmtId="0" fontId="25" fillId="5" borderId="0" xfId="0" applyFont="1" applyFill="1" applyAlignment="1">
      <alignment horizontal="left"/>
    </xf>
    <xf numFmtId="0" fontId="16" fillId="5" borderId="0" xfId="0" applyFont="1" applyFill="1" applyAlignment="1">
      <alignment horizontal="left"/>
    </xf>
    <xf numFmtId="0" fontId="16" fillId="10" borderId="0" xfId="0" applyFont="1" applyFill="1" applyAlignment="1">
      <alignment horizontal="left"/>
    </xf>
    <xf numFmtId="0" fontId="0" fillId="10" borderId="0" xfId="0" applyFill="1"/>
    <xf numFmtId="0" fontId="19" fillId="10" borderId="0" xfId="0" applyFont="1" applyFill="1"/>
    <xf numFmtId="0" fontId="0" fillId="9" borderId="0" xfId="0" applyFill="1"/>
    <xf numFmtId="0" fontId="19" fillId="9" borderId="0" xfId="0" applyFont="1" applyFill="1"/>
    <xf numFmtId="0" fontId="22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25" fillId="0" borderId="0" xfId="0" applyFont="1" applyAlignment="1" applyProtection="1">
      <alignment horizontal="left"/>
      <protection hidden="1"/>
    </xf>
    <xf numFmtId="0" fontId="33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locked="0" hidden="1"/>
    </xf>
    <xf numFmtId="0" fontId="51" fillId="0" borderId="0" xfId="0" applyFont="1" applyAlignment="1" applyProtection="1">
      <alignment horizontal="left" vertical="center"/>
      <protection hidden="1"/>
    </xf>
    <xf numFmtId="0" fontId="51" fillId="0" borderId="0" xfId="0" applyFont="1" applyProtection="1">
      <protection hidden="1"/>
    </xf>
    <xf numFmtId="0" fontId="0" fillId="0" borderId="0" xfId="0" applyProtection="1">
      <protection locked="0" hidden="1"/>
    </xf>
    <xf numFmtId="0" fontId="15" fillId="0" borderId="27" xfId="0" applyFont="1" applyFill="1" applyBorder="1" applyAlignment="1" applyProtection="1">
      <alignment vertical="center"/>
      <protection hidden="1"/>
    </xf>
    <xf numFmtId="0" fontId="19" fillId="0" borderId="18" xfId="0" applyFont="1" applyBorder="1" applyAlignment="1" applyProtection="1">
      <protection locked="0" hidden="1"/>
    </xf>
    <xf numFmtId="0" fontId="12" fillId="0" borderId="11" xfId="0" applyFont="1" applyBorder="1" applyAlignment="1" applyProtection="1">
      <alignment horizontal="left"/>
      <protection hidden="1"/>
    </xf>
    <xf numFmtId="0" fontId="16" fillId="0" borderId="12" xfId="0" applyFont="1" applyBorder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20" fillId="9" borderId="0" xfId="0" applyFont="1" applyFill="1" applyAlignment="1">
      <alignment vertical="center" textRotation="180"/>
    </xf>
    <xf numFmtId="0" fontId="40" fillId="9" borderId="0" xfId="0" applyFont="1" applyFill="1"/>
    <xf numFmtId="0" fontId="48" fillId="0" borderId="0" xfId="0" applyFont="1" applyProtection="1">
      <protection locked="0"/>
    </xf>
    <xf numFmtId="0" fontId="59" fillId="9" borderId="0" xfId="0" applyFont="1" applyFill="1" applyProtection="1">
      <protection locked="0"/>
    </xf>
    <xf numFmtId="0" fontId="11" fillId="9" borderId="0" xfId="0" applyFont="1" applyFill="1" applyProtection="1">
      <protection locked="0"/>
    </xf>
    <xf numFmtId="0" fontId="0" fillId="9" borderId="0" xfId="0" applyFill="1" applyProtection="1">
      <protection locked="0"/>
    </xf>
    <xf numFmtId="0" fontId="0" fillId="0" borderId="0" xfId="0" applyProtection="1">
      <protection locked="0"/>
    </xf>
    <xf numFmtId="0" fontId="12" fillId="0" borderId="0" xfId="0" applyFont="1" applyFill="1"/>
    <xf numFmtId="0" fontId="15" fillId="0" borderId="0" xfId="0" applyFont="1" applyFill="1" applyAlignment="1">
      <alignment vertical="center"/>
    </xf>
    <xf numFmtId="0" fontId="16" fillId="0" borderId="0" xfId="0" applyFont="1" applyFill="1"/>
    <xf numFmtId="0" fontId="18" fillId="0" borderId="0" xfId="0" applyFont="1" applyFill="1"/>
    <xf numFmtId="0" fontId="17" fillId="0" borderId="0" xfId="0" applyFont="1" applyFill="1"/>
    <xf numFmtId="0" fontId="10" fillId="0" borderId="0" xfId="0" applyFont="1"/>
    <xf numFmtId="0" fontId="41" fillId="0" borderId="0" xfId="0" applyFont="1"/>
    <xf numFmtId="49" fontId="25" fillId="0" borderId="0" xfId="0" applyNumberFormat="1" applyFont="1"/>
    <xf numFmtId="49" fontId="0" fillId="0" borderId="0" xfId="0" applyNumberFormat="1"/>
    <xf numFmtId="49" fontId="17" fillId="0" borderId="0" xfId="0" applyNumberFormat="1" applyFont="1"/>
    <xf numFmtId="0" fontId="60" fillId="3" borderId="0" xfId="0" applyFont="1" applyFill="1" applyBorder="1" applyAlignment="1" applyProtection="1">
      <alignment vertical="center"/>
      <protection hidden="1"/>
    </xf>
    <xf numFmtId="0" fontId="61" fillId="0" borderId="0" xfId="0" applyFont="1"/>
    <xf numFmtId="0" fontId="15" fillId="0" borderId="0" xfId="0" applyFont="1" applyAlignment="1">
      <alignment vertical="center"/>
    </xf>
    <xf numFmtId="0" fontId="30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62" fillId="0" borderId="0" xfId="0" applyFont="1"/>
    <xf numFmtId="0" fontId="0" fillId="0" borderId="0" xfId="0" applyAlignment="1">
      <alignment vertical="center"/>
    </xf>
    <xf numFmtId="14" fontId="10" fillId="0" borderId="0" xfId="0" applyNumberFormat="1" applyFont="1" applyAlignment="1"/>
    <xf numFmtId="9" fontId="0" fillId="0" borderId="0" xfId="0" applyNumberFormat="1"/>
    <xf numFmtId="164" fontId="0" fillId="0" borderId="0" xfId="0" applyNumberFormat="1" applyAlignment="1">
      <alignment horizontal="left"/>
    </xf>
    <xf numFmtId="10" fontId="0" fillId="0" borderId="0" xfId="0" applyNumberFormat="1" applyFont="1" applyAlignment="1">
      <alignment horizontal="left"/>
    </xf>
    <xf numFmtId="10" fontId="63" fillId="0" borderId="0" xfId="0" applyNumberFormat="1" applyFont="1" applyAlignment="1">
      <alignment horizontal="left"/>
    </xf>
    <xf numFmtId="0" fontId="10" fillId="0" borderId="0" xfId="0" applyFont="1" applyFill="1"/>
    <xf numFmtId="0" fontId="41" fillId="0" borderId="0" xfId="0" applyFont="1" applyAlignment="1">
      <alignment horizontal="left"/>
    </xf>
    <xf numFmtId="9" fontId="17" fillId="0" borderId="0" xfId="0" applyNumberFormat="1" applyFont="1"/>
    <xf numFmtId="165" fontId="17" fillId="0" borderId="0" xfId="0" applyNumberFormat="1" applyFont="1"/>
    <xf numFmtId="0" fontId="41" fillId="0" borderId="0" xfId="0" applyFont="1" applyAlignment="1"/>
    <xf numFmtId="10" fontId="0" fillId="5" borderId="0" xfId="0" applyNumberFormat="1" applyFill="1"/>
    <xf numFmtId="0" fontId="64" fillId="2" borderId="0" xfId="0" applyFont="1" applyFill="1" applyProtection="1">
      <protection locked="0" hidden="1"/>
    </xf>
    <xf numFmtId="0" fontId="65" fillId="0" borderId="0" xfId="0" applyFont="1"/>
    <xf numFmtId="0" fontId="12" fillId="0" borderId="0" xfId="0" applyFont="1"/>
    <xf numFmtId="0" fontId="0" fillId="10" borderId="0" xfId="0" applyFill="1" applyAlignment="1"/>
    <xf numFmtId="0" fontId="22" fillId="0" borderId="0" xfId="0" applyFont="1"/>
    <xf numFmtId="0" fontId="16" fillId="0" borderId="0" xfId="0" applyFont="1"/>
    <xf numFmtId="0" fontId="66" fillId="0" borderId="0" xfId="0" applyFont="1" applyAlignment="1">
      <alignment horizontal="left" vertical="center"/>
    </xf>
    <xf numFmtId="0" fontId="14" fillId="0" borderId="0" xfId="0" applyFont="1"/>
    <xf numFmtId="0" fontId="51" fillId="4" borderId="32" xfId="0" applyFont="1" applyFill="1" applyBorder="1" applyAlignment="1">
      <alignment horizontal="center" vertical="center" wrapText="1"/>
    </xf>
    <xf numFmtId="0" fontId="51" fillId="4" borderId="33" xfId="0" applyFont="1" applyFill="1" applyBorder="1" applyAlignment="1">
      <alignment horizontal="center" vertical="center" wrapText="1"/>
    </xf>
    <xf numFmtId="0" fontId="51" fillId="4" borderId="34" xfId="0" applyFont="1" applyFill="1" applyBorder="1" applyAlignment="1">
      <alignment horizontal="center" vertical="center" wrapText="1"/>
    </xf>
    <xf numFmtId="0" fontId="12" fillId="14" borderId="35" xfId="0" applyFont="1" applyFill="1" applyBorder="1" applyAlignment="1">
      <alignment horizontal="center" vertical="center"/>
    </xf>
    <xf numFmtId="0" fontId="12" fillId="14" borderId="36" xfId="0" applyFont="1" applyFill="1" applyBorder="1" applyAlignment="1">
      <alignment horizontal="center" vertical="center"/>
    </xf>
    <xf numFmtId="0" fontId="12" fillId="14" borderId="37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3" fontId="16" fillId="4" borderId="33" xfId="0" applyNumberFormat="1" applyFont="1" applyFill="1" applyBorder="1" applyAlignment="1">
      <alignment horizontal="center" vertical="center"/>
    </xf>
    <xf numFmtId="3" fontId="16" fillId="4" borderId="34" xfId="0" applyNumberFormat="1" applyFont="1" applyFill="1" applyBorder="1" applyAlignment="1">
      <alignment horizontal="center" vertical="center"/>
    </xf>
    <xf numFmtId="0" fontId="16" fillId="15" borderId="38" xfId="0" applyFont="1" applyFill="1" applyBorder="1" applyAlignment="1">
      <alignment horizontal="center" vertical="center"/>
    </xf>
    <xf numFmtId="3" fontId="16" fillId="15" borderId="39" xfId="0" applyNumberFormat="1" applyFont="1" applyFill="1" applyBorder="1" applyAlignment="1">
      <alignment horizontal="center" vertical="center"/>
    </xf>
    <xf numFmtId="3" fontId="16" fillId="15" borderId="40" xfId="0" applyNumberFormat="1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3" fontId="16" fillId="4" borderId="39" xfId="0" applyNumberFormat="1" applyFont="1" applyFill="1" applyBorder="1" applyAlignment="1">
      <alignment horizontal="center" vertical="center"/>
    </xf>
    <xf numFmtId="3" fontId="16" fillId="4" borderId="40" xfId="0" applyNumberFormat="1" applyFont="1" applyFill="1" applyBorder="1" applyAlignment="1">
      <alignment horizontal="center" vertical="center"/>
    </xf>
    <xf numFmtId="0" fontId="16" fillId="15" borderId="35" xfId="0" applyFont="1" applyFill="1" applyBorder="1" applyAlignment="1">
      <alignment horizontal="center" vertical="center"/>
    </xf>
    <xf numFmtId="3" fontId="16" fillId="15" borderId="36" xfId="0" applyNumberFormat="1" applyFont="1" applyFill="1" applyBorder="1" applyAlignment="1">
      <alignment horizontal="center" vertical="center"/>
    </xf>
    <xf numFmtId="3" fontId="16" fillId="15" borderId="37" xfId="0" applyNumberFormat="1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/>
    </xf>
    <xf numFmtId="3" fontId="16" fillId="4" borderId="42" xfId="0" applyNumberFormat="1" applyFont="1" applyFill="1" applyBorder="1" applyAlignment="1">
      <alignment horizontal="center" vertical="center"/>
    </xf>
    <xf numFmtId="3" fontId="16" fillId="4" borderId="43" xfId="0" applyNumberFormat="1" applyFont="1" applyFill="1" applyBorder="1" applyAlignment="1">
      <alignment horizontal="center" vertical="center"/>
    </xf>
    <xf numFmtId="0" fontId="16" fillId="15" borderId="32" xfId="0" applyFont="1" applyFill="1" applyBorder="1" applyAlignment="1">
      <alignment horizontal="center" vertical="center"/>
    </xf>
    <xf numFmtId="3" fontId="16" fillId="15" borderId="33" xfId="0" applyNumberFormat="1" applyFont="1" applyFill="1" applyBorder="1" applyAlignment="1">
      <alignment horizontal="center" vertical="center"/>
    </xf>
    <xf numFmtId="3" fontId="16" fillId="15" borderId="34" xfId="0" applyNumberFormat="1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3" fontId="16" fillId="4" borderId="36" xfId="0" applyNumberFormat="1" applyFont="1" applyFill="1" applyBorder="1" applyAlignment="1">
      <alignment horizontal="center" vertical="center"/>
    </xf>
    <xf numFmtId="3" fontId="16" fillId="4" borderId="3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12" fillId="0" borderId="10" xfId="0" applyNumberFormat="1" applyFont="1" applyBorder="1"/>
    <xf numFmtId="0" fontId="12" fillId="0" borderId="0" xfId="0" applyFont="1" applyAlignment="1">
      <alignment vertical="center"/>
    </xf>
    <xf numFmtId="0" fontId="16" fillId="0" borderId="0" xfId="0" applyFont="1" applyAlignment="1">
      <alignment horizontal="left" indent="2"/>
    </xf>
    <xf numFmtId="0" fontId="12" fillId="0" borderId="0" xfId="0" applyFont="1" applyAlignment="1">
      <alignment horizontal="left"/>
    </xf>
    <xf numFmtId="0" fontId="0" fillId="12" borderId="0" xfId="0" applyFill="1"/>
    <xf numFmtId="9" fontId="17" fillId="0" borderId="0" xfId="0" applyNumberFormat="1" applyFont="1" applyFill="1"/>
    <xf numFmtId="0" fontId="10" fillId="0" borderId="11" xfId="0" applyFont="1" applyBorder="1"/>
    <xf numFmtId="0" fontId="0" fillId="0" borderId="12" xfId="0" applyBorder="1"/>
    <xf numFmtId="0" fontId="0" fillId="0" borderId="13" xfId="0" applyBorder="1"/>
    <xf numFmtId="0" fontId="41" fillId="0" borderId="12" xfId="0" applyFont="1" applyBorder="1"/>
    <xf numFmtId="0" fontId="10" fillId="0" borderId="0" xfId="0" applyFont="1" applyAlignment="1">
      <alignment horizontal="right" vertical="center"/>
    </xf>
    <xf numFmtId="0" fontId="10" fillId="3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64" fillId="0" borderId="0" xfId="0" applyFont="1"/>
    <xf numFmtId="0" fontId="7" fillId="3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7" fillId="0" borderId="15" xfId="0" applyFont="1" applyBorder="1"/>
    <xf numFmtId="0" fontId="17" fillId="0" borderId="16" xfId="0" applyFont="1" applyBorder="1"/>
    <xf numFmtId="49" fontId="71" fillId="0" borderId="0" xfId="0" applyNumberFormat="1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vertical="center" wrapText="1"/>
    </xf>
    <xf numFmtId="49" fontId="70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44" xfId="0" applyFont="1" applyFill="1" applyBorder="1"/>
    <xf numFmtId="49" fontId="70" fillId="0" borderId="0" xfId="0" applyNumberFormat="1" applyFont="1" applyFill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44" xfId="0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49" fontId="70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/>
    <xf numFmtId="0" fontId="17" fillId="0" borderId="44" xfId="0" applyFont="1" applyFill="1" applyBorder="1" applyAlignment="1"/>
    <xf numFmtId="0" fontId="17" fillId="0" borderId="0" xfId="0" applyFont="1" applyFill="1" applyAlignment="1"/>
    <xf numFmtId="0" fontId="17" fillId="0" borderId="24" xfId="0" applyFont="1" applyFill="1" applyBorder="1"/>
    <xf numFmtId="0" fontId="17" fillId="0" borderId="25" xfId="0" applyFont="1" applyFill="1" applyBorder="1"/>
    <xf numFmtId="0" fontId="17" fillId="0" borderId="24" xfId="0" applyFont="1" applyFill="1" applyBorder="1" applyAlignment="1">
      <alignment horizontal="left"/>
    </xf>
    <xf numFmtId="0" fontId="17" fillId="0" borderId="24" xfId="0" applyNumberFormat="1" applyFont="1" applyFill="1" applyBorder="1" applyAlignment="1">
      <alignment horizontal="left"/>
    </xf>
    <xf numFmtId="0" fontId="17" fillId="0" borderId="25" xfId="0" applyFont="1" applyFill="1" applyBorder="1" applyAlignment="1">
      <alignment horizontal="left"/>
    </xf>
    <xf numFmtId="0" fontId="70" fillId="0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/>
    </xf>
    <xf numFmtId="0" fontId="16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/>
    </xf>
    <xf numFmtId="0" fontId="32" fillId="2" borderId="0" xfId="0" applyFont="1" applyFill="1" applyBorder="1" applyAlignment="1">
      <alignment horizontal="left" vertical="center"/>
    </xf>
    <xf numFmtId="0" fontId="39" fillId="2" borderId="0" xfId="0" applyFont="1" applyFill="1" applyBorder="1" applyProtection="1">
      <protection locked="0" hidden="1"/>
    </xf>
    <xf numFmtId="0" fontId="16" fillId="2" borderId="0" xfId="0" applyFont="1" applyFill="1" applyBorder="1" applyAlignment="1">
      <alignment horizontal="right" vertical="center"/>
    </xf>
    <xf numFmtId="0" fontId="12" fillId="0" borderId="8" xfId="0" applyFont="1" applyBorder="1"/>
    <xf numFmtId="0" fontId="17" fillId="0" borderId="8" xfId="0" applyFont="1" applyFill="1" applyBorder="1" applyAlignment="1">
      <alignment wrapText="1"/>
    </xf>
    <xf numFmtId="0" fontId="0" fillId="19" borderId="10" xfId="0" applyFill="1" applyBorder="1"/>
    <xf numFmtId="49" fontId="0" fillId="5" borderId="10" xfId="0" applyNumberFormat="1" applyFill="1" applyBorder="1" applyProtection="1">
      <protection hidden="1"/>
    </xf>
    <xf numFmtId="49" fontId="0" fillId="5" borderId="10" xfId="0" applyNumberFormat="1" applyFill="1" applyBorder="1"/>
    <xf numFmtId="0" fontId="0" fillId="19" borderId="10" xfId="0" applyFill="1" applyBorder="1" applyProtection="1">
      <protection hidden="1"/>
    </xf>
    <xf numFmtId="0" fontId="0" fillId="14" borderId="10" xfId="0" applyFill="1" applyBorder="1"/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72" fillId="16" borderId="1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17" fillId="17" borderId="0" xfId="0" applyFont="1" applyFill="1"/>
    <xf numFmtId="0" fontId="17" fillId="0" borderId="8" xfId="0" applyFont="1" applyBorder="1"/>
    <xf numFmtId="0" fontId="6" fillId="0" borderId="8" xfId="0" applyFont="1" applyBorder="1"/>
    <xf numFmtId="0" fontId="69" fillId="0" borderId="8" xfId="0" applyFont="1" applyFill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/>
    </xf>
    <xf numFmtId="0" fontId="17" fillId="0" borderId="2" xfId="0" applyFont="1" applyBorder="1"/>
    <xf numFmtId="0" fontId="6" fillId="0" borderId="2" xfId="0" applyFont="1" applyBorder="1"/>
    <xf numFmtId="0" fontId="12" fillId="0" borderId="2" xfId="0" applyFont="1" applyBorder="1"/>
    <xf numFmtId="0" fontId="17" fillId="0" borderId="2" xfId="0" applyFont="1" applyFill="1" applyBorder="1" applyAlignment="1">
      <alignment wrapText="1"/>
    </xf>
    <xf numFmtId="0" fontId="69" fillId="0" borderId="2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17" fillId="0" borderId="2" xfId="0" applyFont="1" applyBorder="1" applyAlignment="1">
      <alignment horizontal="left"/>
    </xf>
    <xf numFmtId="0" fontId="17" fillId="0" borderId="10" xfId="0" applyFont="1" applyFill="1" applyBorder="1" applyAlignment="1">
      <alignment horizontal="center" vertical="center"/>
    </xf>
    <xf numFmtId="0" fontId="71" fillId="0" borderId="45" xfId="0" applyFont="1" applyFill="1" applyBorder="1" applyAlignment="1">
      <alignment horizontal="center" vertical="center" textRotation="90" wrapText="1"/>
    </xf>
    <xf numFmtId="0" fontId="71" fillId="0" borderId="46" xfId="0" applyFont="1" applyFill="1" applyBorder="1" applyAlignment="1">
      <alignment horizontal="center" vertical="center" textRotation="90" wrapText="1"/>
    </xf>
    <xf numFmtId="0" fontId="71" fillId="0" borderId="46" xfId="0" applyFont="1" applyFill="1" applyBorder="1" applyAlignment="1">
      <alignment horizontal="center" vertical="center" wrapText="1"/>
    </xf>
    <xf numFmtId="49" fontId="71" fillId="0" borderId="47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17" fillId="0" borderId="48" xfId="0" applyFont="1" applyBorder="1" applyAlignment="1">
      <alignment horizontal="left"/>
    </xf>
    <xf numFmtId="0" fontId="17" fillId="0" borderId="49" xfId="0" applyFont="1" applyBorder="1" applyAlignment="1">
      <alignment horizontal="left"/>
    </xf>
    <xf numFmtId="0" fontId="17" fillId="0" borderId="49" xfId="0" applyFont="1" applyFill="1" applyBorder="1" applyAlignment="1">
      <alignment horizontal="left" wrapText="1"/>
    </xf>
    <xf numFmtId="0" fontId="17" fillId="15" borderId="49" xfId="0" applyFont="1" applyFill="1" applyBorder="1" applyAlignment="1">
      <alignment horizontal="left" wrapText="1"/>
    </xf>
    <xf numFmtId="0" fontId="17" fillId="0" borderId="49" xfId="0" applyFont="1" applyFill="1" applyBorder="1" applyAlignment="1">
      <alignment horizontal="left" vertical="center"/>
    </xf>
    <xf numFmtId="49" fontId="17" fillId="0" borderId="49" xfId="0" applyNumberFormat="1" applyFont="1" applyFill="1" applyBorder="1" applyAlignment="1">
      <alignment horizontal="left"/>
    </xf>
    <xf numFmtId="49" fontId="17" fillId="0" borderId="50" xfId="0" applyNumberFormat="1" applyFont="1" applyFill="1" applyBorder="1" applyAlignment="1">
      <alignment horizontal="left"/>
    </xf>
    <xf numFmtId="0" fontId="12" fillId="0" borderId="51" xfId="0" applyFont="1" applyBorder="1" applyAlignment="1">
      <alignment horizontal="left"/>
    </xf>
    <xf numFmtId="0" fontId="17" fillId="8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7" fillId="15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vertical="center"/>
    </xf>
    <xf numFmtId="0" fontId="12" fillId="0" borderId="52" xfId="0" applyNumberFormat="1" applyFont="1" applyFill="1" applyBorder="1" applyAlignment="1">
      <alignment horizontal="left"/>
    </xf>
    <xf numFmtId="0" fontId="17" fillId="5" borderId="10" xfId="0" applyFont="1" applyFill="1" applyBorder="1" applyAlignment="1">
      <alignment horizontal="left" wrapText="1"/>
    </xf>
    <xf numFmtId="0" fontId="17" fillId="19" borderId="10" xfId="0" applyFont="1" applyFill="1" applyBorder="1" applyAlignment="1">
      <alignment horizontal="left" wrapText="1"/>
    </xf>
    <xf numFmtId="0" fontId="68" fillId="0" borderId="10" xfId="0" applyFont="1" applyBorder="1" applyAlignment="1">
      <alignment horizontal="left"/>
    </xf>
    <xf numFmtId="0" fontId="17" fillId="0" borderId="10" xfId="0" applyFont="1" applyFill="1" applyBorder="1" applyAlignment="1">
      <alignment wrapText="1"/>
    </xf>
    <xf numFmtId="0" fontId="17" fillId="13" borderId="10" xfId="0" applyFont="1" applyFill="1" applyBorder="1" applyAlignment="1">
      <alignment horizontal="left" wrapText="1"/>
    </xf>
    <xf numFmtId="0" fontId="72" fillId="15" borderId="10" xfId="0" applyFont="1" applyFill="1" applyBorder="1" applyAlignment="1">
      <alignment horizontal="left"/>
    </xf>
    <xf numFmtId="49" fontId="17" fillId="14" borderId="10" xfId="0" applyNumberFormat="1" applyFont="1" applyFill="1" applyBorder="1" applyAlignment="1">
      <alignment horizontal="left"/>
    </xf>
    <xf numFmtId="0" fontId="17" fillId="18" borderId="10" xfId="0" applyNumberFormat="1" applyFont="1" applyFill="1" applyBorder="1" applyAlignment="1">
      <alignment horizontal="left"/>
    </xf>
    <xf numFmtId="0" fontId="72" fillId="13" borderId="10" xfId="0" applyFont="1" applyFill="1" applyBorder="1" applyAlignment="1">
      <alignment horizontal="left"/>
    </xf>
    <xf numFmtId="0" fontId="12" fillId="0" borderId="51" xfId="0" applyFont="1" applyFill="1" applyBorder="1" applyAlignment="1">
      <alignment horizontal="left"/>
    </xf>
    <xf numFmtId="0" fontId="17" fillId="13" borderId="10" xfId="0" applyFont="1" applyFill="1" applyBorder="1" applyAlignment="1">
      <alignment horizontal="left"/>
    </xf>
    <xf numFmtId="49" fontId="17" fillId="0" borderId="10" xfId="0" applyNumberFormat="1" applyFont="1" applyFill="1" applyBorder="1" applyAlignment="1">
      <alignment horizontal="left"/>
    </xf>
    <xf numFmtId="49" fontId="17" fillId="0" borderId="52" xfId="0" applyNumberFormat="1" applyFont="1" applyFill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7" fillId="0" borderId="54" xfId="0" applyFont="1" applyBorder="1" applyAlignment="1">
      <alignment horizontal="left"/>
    </xf>
    <xf numFmtId="0" fontId="12" fillId="0" borderId="54" xfId="0" applyFont="1" applyBorder="1" applyAlignment="1">
      <alignment horizontal="left"/>
    </xf>
    <xf numFmtId="0" fontId="17" fillId="8" borderId="54" xfId="0" applyFont="1" applyFill="1" applyBorder="1" applyAlignment="1">
      <alignment horizontal="left" wrapText="1"/>
    </xf>
    <xf numFmtId="0" fontId="17" fillId="0" borderId="54" xfId="0" applyFont="1" applyFill="1" applyBorder="1" applyAlignment="1">
      <alignment horizontal="left" wrapText="1"/>
    </xf>
    <xf numFmtId="0" fontId="17" fillId="15" borderId="54" xfId="0" applyFont="1" applyFill="1" applyBorder="1" applyAlignment="1">
      <alignment horizontal="left" wrapText="1"/>
    </xf>
    <xf numFmtId="49" fontId="17" fillId="0" borderId="55" xfId="0" applyNumberFormat="1" applyFont="1" applyFill="1" applyBorder="1" applyAlignment="1">
      <alignment horizontal="left"/>
    </xf>
    <xf numFmtId="0" fontId="71" fillId="15" borderId="46" xfId="0" applyFont="1" applyFill="1" applyBorder="1" applyAlignment="1">
      <alignment horizontal="left" vertical="center" wrapText="1"/>
    </xf>
    <xf numFmtId="0" fontId="17" fillId="0" borderId="46" xfId="0" applyFont="1" applyBorder="1" applyAlignment="1">
      <alignment horizontal="left"/>
    </xf>
    <xf numFmtId="49" fontId="71" fillId="0" borderId="46" xfId="0" applyNumberFormat="1" applyFont="1" applyFill="1" applyBorder="1" applyAlignment="1">
      <alignment horizontal="left" vertical="center" textRotation="90" wrapText="1"/>
    </xf>
    <xf numFmtId="0" fontId="17" fillId="17" borderId="0" xfId="0" applyFont="1" applyFill="1" applyAlignment="1">
      <alignment vertical="center" wrapText="1"/>
    </xf>
    <xf numFmtId="0" fontId="17" fillId="17" borderId="0" xfId="0" applyFont="1" applyFill="1" applyAlignment="1">
      <alignment horizontal="left"/>
    </xf>
    <xf numFmtId="0" fontId="17" fillId="17" borderId="0" xfId="0" applyFont="1" applyFill="1" applyAlignment="1"/>
    <xf numFmtId="0" fontId="17" fillId="0" borderId="10" xfId="0" applyFont="1" applyBorder="1"/>
    <xf numFmtId="0" fontId="71" fillId="0" borderId="56" xfId="0" applyFont="1" applyFill="1" applyBorder="1" applyAlignment="1">
      <alignment horizontal="center" vertical="center" textRotation="90" wrapText="1"/>
    </xf>
    <xf numFmtId="0" fontId="30" fillId="0" borderId="57" xfId="0" applyFont="1" applyBorder="1"/>
    <xf numFmtId="0" fontId="71" fillId="0" borderId="57" xfId="0" applyFont="1" applyFill="1" applyBorder="1" applyAlignment="1">
      <alignment horizontal="center" vertical="center" textRotation="90" wrapText="1"/>
    </xf>
    <xf numFmtId="0" fontId="71" fillId="0" borderId="57" xfId="0" applyFont="1" applyFill="1" applyBorder="1" applyAlignment="1">
      <alignment horizontal="center" vertical="center" wrapText="1"/>
    </xf>
    <xf numFmtId="0" fontId="71" fillId="15" borderId="57" xfId="0" applyFont="1" applyFill="1" applyBorder="1" applyAlignment="1">
      <alignment horizontal="center" vertical="center" wrapText="1"/>
    </xf>
    <xf numFmtId="0" fontId="17" fillId="0" borderId="57" xfId="0" applyFont="1" applyBorder="1"/>
    <xf numFmtId="49" fontId="71" fillId="0" borderId="57" xfId="0" applyNumberFormat="1" applyFont="1" applyFill="1" applyBorder="1" applyAlignment="1">
      <alignment horizontal="center" vertical="center" textRotation="90" wrapText="1"/>
    </xf>
    <xf numFmtId="49" fontId="71" fillId="0" borderId="58" xfId="0" applyNumberFormat="1" applyFont="1" applyFill="1" applyBorder="1" applyAlignment="1">
      <alignment horizontal="center" vertical="center" wrapText="1"/>
    </xf>
    <xf numFmtId="0" fontId="17" fillId="15" borderId="10" xfId="0" applyFont="1" applyFill="1" applyBorder="1" applyAlignment="1">
      <alignment wrapText="1"/>
    </xf>
    <xf numFmtId="0" fontId="17" fillId="0" borderId="48" xfId="0" applyFont="1" applyBorder="1"/>
    <xf numFmtId="0" fontId="17" fillId="0" borderId="49" xfId="0" applyFont="1" applyBorder="1"/>
    <xf numFmtId="0" fontId="17" fillId="0" borderId="49" xfId="0" applyFont="1" applyFill="1" applyBorder="1" applyAlignment="1">
      <alignment wrapText="1"/>
    </xf>
    <xf numFmtId="0" fontId="17" fillId="15" borderId="49" xfId="0" applyFont="1" applyFill="1" applyBorder="1" applyAlignment="1">
      <alignment wrapText="1"/>
    </xf>
    <xf numFmtId="0" fontId="17" fillId="0" borderId="49" xfId="0" applyFont="1" applyFill="1" applyBorder="1" applyAlignment="1">
      <alignment horizontal="center" vertical="center"/>
    </xf>
    <xf numFmtId="49" fontId="17" fillId="0" borderId="49" xfId="0" applyNumberFormat="1" applyFont="1" applyFill="1" applyBorder="1" applyAlignment="1">
      <alignment horizontal="center"/>
    </xf>
    <xf numFmtId="49" fontId="17" fillId="0" borderId="50" xfId="0" applyNumberFormat="1" applyFont="1" applyFill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NumberFormat="1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7" fillId="0" borderId="51" xfId="0" applyFont="1" applyBorder="1"/>
    <xf numFmtId="49" fontId="17" fillId="0" borderId="52" xfId="0" applyNumberFormat="1" applyFont="1" applyFill="1" applyBorder="1" applyAlignment="1">
      <alignment horizontal="center"/>
    </xf>
    <xf numFmtId="0" fontId="17" fillId="0" borderId="53" xfId="0" applyFont="1" applyBorder="1"/>
    <xf numFmtId="0" fontId="17" fillId="0" borderId="54" xfId="0" applyFont="1" applyBorder="1"/>
    <xf numFmtId="0" fontId="17" fillId="0" borderId="54" xfId="0" applyFont="1" applyFill="1" applyBorder="1" applyAlignment="1">
      <alignment wrapText="1"/>
    </xf>
    <xf numFmtId="0" fontId="17" fillId="15" borderId="54" xfId="0" applyFont="1" applyFill="1" applyBorder="1" applyAlignment="1">
      <alignment wrapText="1"/>
    </xf>
    <xf numFmtId="0" fontId="17" fillId="0" borderId="54" xfId="0" applyFont="1" applyFill="1" applyBorder="1" applyAlignment="1">
      <alignment horizontal="center" vertical="center"/>
    </xf>
    <xf numFmtId="49" fontId="17" fillId="0" borderId="55" xfId="0" applyNumberFormat="1" applyFont="1" applyFill="1" applyBorder="1" applyAlignment="1">
      <alignment horizontal="center"/>
    </xf>
    <xf numFmtId="0" fontId="6" fillId="8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71" fillId="0" borderId="48" xfId="0" applyFont="1" applyFill="1" applyBorder="1" applyAlignment="1">
      <alignment horizontal="center" vertical="center" textRotation="90" wrapText="1"/>
    </xf>
    <xf numFmtId="0" fontId="71" fillId="0" borderId="49" xfId="0" applyFont="1" applyFill="1" applyBorder="1" applyAlignment="1">
      <alignment horizontal="center" vertical="center" textRotation="90" wrapText="1"/>
    </xf>
    <xf numFmtId="0" fontId="71" fillId="0" borderId="49" xfId="0" applyFont="1" applyFill="1" applyBorder="1" applyAlignment="1">
      <alignment horizontal="center" vertical="center" wrapText="1"/>
    </xf>
    <xf numFmtId="0" fontId="71" fillId="15" borderId="49" xfId="0" applyFont="1" applyFill="1" applyBorder="1" applyAlignment="1">
      <alignment horizontal="center" vertical="center" wrapText="1"/>
    </xf>
    <xf numFmtId="49" fontId="71" fillId="0" borderId="49" xfId="0" applyNumberFormat="1" applyFont="1" applyFill="1" applyBorder="1" applyAlignment="1">
      <alignment horizontal="center" vertical="center" textRotation="90" wrapText="1"/>
    </xf>
    <xf numFmtId="49" fontId="71" fillId="0" borderId="50" xfId="0" applyNumberFormat="1" applyFont="1" applyFill="1" applyBorder="1" applyAlignment="1">
      <alignment horizontal="center" vertical="center" wrapText="1"/>
    </xf>
    <xf numFmtId="0" fontId="17" fillId="0" borderId="51" xfId="0" applyFont="1" applyBorder="1" applyAlignment="1">
      <alignment horizontal="left"/>
    </xf>
    <xf numFmtId="0" fontId="6" fillId="8" borderId="54" xfId="0" applyFont="1" applyFill="1" applyBorder="1" applyAlignment="1">
      <alignment horizontal="left" wrapText="1"/>
    </xf>
    <xf numFmtId="0" fontId="12" fillId="0" borderId="2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54" xfId="0" applyNumberFormat="1" applyFont="1" applyFill="1" applyBorder="1" applyAlignment="1">
      <alignment horizontal="center" vertical="center"/>
    </xf>
    <xf numFmtId="0" fontId="62" fillId="0" borderId="5" xfId="0" applyFont="1" applyBorder="1"/>
    <xf numFmtId="0" fontId="0" fillId="0" borderId="5" xfId="0" applyBorder="1"/>
    <xf numFmtId="0" fontId="0" fillId="0" borderId="8" xfId="0" applyBorder="1"/>
    <xf numFmtId="0" fontId="1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Alignment="1">
      <alignment horizontal="left" indent="2"/>
    </xf>
    <xf numFmtId="0" fontId="17" fillId="0" borderId="0" xfId="0" applyFont="1" applyAlignment="1">
      <alignment vertical="top"/>
    </xf>
    <xf numFmtId="0" fontId="62" fillId="0" borderId="0" xfId="0" applyFont="1" applyAlignment="1">
      <alignment vertical="top"/>
    </xf>
    <xf numFmtId="164" fontId="0" fillId="0" borderId="0" xfId="0" applyNumberFormat="1"/>
    <xf numFmtId="0" fontId="0" fillId="0" borderId="0" xfId="0" applyAlignment="1">
      <alignment horizontal="center" vertical="center"/>
    </xf>
    <xf numFmtId="164" fontId="10" fillId="0" borderId="0" xfId="0" applyNumberFormat="1" applyFont="1" applyAlignment="1"/>
    <xf numFmtId="0" fontId="10" fillId="0" borderId="0" xfId="0" applyFont="1" applyAlignment="1"/>
    <xf numFmtId="164" fontId="10" fillId="0" borderId="0" xfId="0" applyNumberFormat="1" applyFont="1" applyFill="1" applyAlignment="1"/>
    <xf numFmtId="0" fontId="54" fillId="0" borderId="0" xfId="0" applyFont="1"/>
    <xf numFmtId="0" fontId="74" fillId="0" borderId="0" xfId="0" applyFont="1"/>
    <xf numFmtId="14" fontId="10" fillId="0" borderId="0" xfId="0" applyNumberFormat="1" applyFont="1" applyAlignment="1">
      <alignment vertical="center"/>
    </xf>
    <xf numFmtId="0" fontId="75" fillId="0" borderId="0" xfId="0" applyFont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75" fillId="0" borderId="5" xfId="0" applyFont="1" applyBorder="1"/>
    <xf numFmtId="0" fontId="75" fillId="0" borderId="5" xfId="0" applyFont="1" applyBorder="1" applyAlignment="1">
      <alignment vertical="center"/>
    </xf>
    <xf numFmtId="0" fontId="0" fillId="0" borderId="59" xfId="0" applyBorder="1"/>
    <xf numFmtId="0" fontId="0" fillId="0" borderId="0" xfId="0" applyBorder="1"/>
    <xf numFmtId="0" fontId="0" fillId="0" borderId="60" xfId="0" applyBorder="1"/>
    <xf numFmtId="0" fontId="75" fillId="0" borderId="0" xfId="0" applyFont="1" applyBorder="1" applyAlignment="1">
      <alignment vertical="center"/>
    </xf>
    <xf numFmtId="0" fontId="10" fillId="0" borderId="4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15" fillId="0" borderId="8" xfId="0" applyFont="1" applyBorder="1" applyAlignment="1">
      <alignment vertical="center"/>
    </xf>
    <xf numFmtId="0" fontId="30" fillId="0" borderId="0" xfId="0" applyFont="1" applyBorder="1"/>
    <xf numFmtId="0" fontId="30" fillId="0" borderId="8" xfId="0" applyFont="1" applyBorder="1"/>
    <xf numFmtId="0" fontId="30" fillId="0" borderId="5" xfId="0" applyFont="1" applyBorder="1"/>
    <xf numFmtId="0" fontId="10" fillId="0" borderId="0" xfId="0" applyFont="1" applyBorder="1" applyAlignment="1">
      <alignment horizontal="center"/>
    </xf>
    <xf numFmtId="0" fontId="75" fillId="0" borderId="0" xfId="0" applyFont="1" applyBorder="1"/>
    <xf numFmtId="0" fontId="77" fillId="0" borderId="0" xfId="0" applyFont="1" applyAlignment="1">
      <alignment horizontal="left" vertical="center" indent="5"/>
    </xf>
    <xf numFmtId="0" fontId="76" fillId="0" borderId="0" xfId="0" applyFont="1" applyAlignment="1">
      <alignment horizontal="left" vertical="center" indent="3"/>
    </xf>
    <xf numFmtId="0" fontId="23" fillId="0" borderId="0" xfId="0" applyFont="1"/>
    <xf numFmtId="0" fontId="17" fillId="2" borderId="0" xfId="0" applyFont="1" applyFill="1" applyProtection="1">
      <protection locked="0" hidden="1"/>
    </xf>
    <xf numFmtId="0" fontId="5" fillId="3" borderId="0" xfId="0" applyFont="1" applyFill="1" applyAlignment="1">
      <alignment horizontal="left"/>
    </xf>
    <xf numFmtId="0" fontId="69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wrapText="1"/>
    </xf>
    <xf numFmtId="0" fontId="72" fillId="5" borderId="10" xfId="0" applyFont="1" applyFill="1" applyBorder="1" applyAlignment="1">
      <alignment horizontal="left"/>
    </xf>
    <xf numFmtId="0" fontId="17" fillId="0" borderId="16" xfId="0" applyFont="1" applyFill="1" applyBorder="1"/>
    <xf numFmtId="0" fontId="17" fillId="0" borderId="17" xfId="0" applyFont="1" applyFill="1" applyBorder="1"/>
    <xf numFmtId="0" fontId="17" fillId="0" borderId="18" xfId="0" applyFont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17" fillId="0" borderId="0" xfId="0" applyFont="1" applyFill="1" applyBorder="1" applyAlignment="1">
      <alignment wrapText="1"/>
    </xf>
    <xf numFmtId="0" fontId="17" fillId="0" borderId="23" xfId="0" applyFont="1" applyBorder="1"/>
    <xf numFmtId="0" fontId="17" fillId="0" borderId="54" xfId="0" applyFont="1" applyFill="1" applyBorder="1" applyAlignment="1">
      <alignment horizontal="center" wrapText="1"/>
    </xf>
    <xf numFmtId="0" fontId="69" fillId="0" borderId="54" xfId="0" applyFont="1" applyFill="1" applyBorder="1" applyAlignment="1">
      <alignment horizontal="center" vertical="center"/>
    </xf>
    <xf numFmtId="0" fontId="12" fillId="3" borderId="0" xfId="0" applyFont="1" applyFill="1" applyAlignment="1"/>
    <xf numFmtId="0" fontId="14" fillId="3" borderId="0" xfId="0" applyFont="1" applyFill="1" applyAlignment="1"/>
    <xf numFmtId="0" fontId="0" fillId="20" borderId="0" xfId="0" applyFill="1"/>
    <xf numFmtId="0" fontId="0" fillId="2" borderId="61" xfId="0" applyFill="1" applyBorder="1"/>
    <xf numFmtId="0" fontId="0" fillId="2" borderId="62" xfId="0" applyFill="1" applyBorder="1"/>
    <xf numFmtId="0" fontId="0" fillId="2" borderId="63" xfId="0" applyFill="1" applyBorder="1"/>
    <xf numFmtId="0" fontId="0" fillId="2" borderId="8" xfId="0" applyFill="1" applyBorder="1"/>
    <xf numFmtId="0" fontId="24" fillId="0" borderId="0" xfId="0" applyFont="1" applyFill="1" applyAlignment="1" applyProtection="1">
      <alignment vertical="center"/>
      <protection hidden="1"/>
    </xf>
    <xf numFmtId="0" fontId="50" fillId="0" borderId="0" xfId="0" applyFont="1" applyFill="1" applyProtection="1">
      <protection hidden="1"/>
    </xf>
    <xf numFmtId="0" fontId="0" fillId="0" borderId="62" xfId="0" applyFill="1" applyBorder="1"/>
    <xf numFmtId="0" fontId="49" fillId="2" borderId="0" xfId="0" applyFont="1" applyFill="1" applyAlignment="1">
      <alignment horizontal="center"/>
    </xf>
    <xf numFmtId="0" fontId="78" fillId="2" borderId="0" xfId="0" applyFont="1" applyFill="1" applyAlignment="1">
      <alignment horizontal="center" vertical="center" textRotation="90"/>
    </xf>
    <xf numFmtId="0" fontId="0" fillId="16" borderId="0" xfId="0" applyFill="1"/>
    <xf numFmtId="0" fontId="0" fillId="11" borderId="0" xfId="0" applyFill="1"/>
    <xf numFmtId="0" fontId="0" fillId="0" borderId="0" xfId="0" applyFill="1" applyBorder="1"/>
    <xf numFmtId="0" fontId="19" fillId="11" borderId="0" xfId="0" applyFont="1" applyFill="1"/>
    <xf numFmtId="0" fontId="50" fillId="11" borderId="0" xfId="0" applyFont="1" applyFill="1" applyProtection="1">
      <protection hidden="1"/>
    </xf>
    <xf numFmtId="0" fontId="16" fillId="11" borderId="0" xfId="0" applyFont="1" applyFill="1" applyAlignment="1">
      <alignment horizontal="left"/>
    </xf>
    <xf numFmtId="0" fontId="0" fillId="2" borderId="64" xfId="0" applyFill="1" applyBorder="1"/>
    <xf numFmtId="0" fontId="0" fillId="7" borderId="0" xfId="0" applyFill="1"/>
    <xf numFmtId="0" fontId="0" fillId="13" borderId="0" xfId="0" applyFill="1"/>
    <xf numFmtId="0" fontId="0" fillId="21" borderId="0" xfId="0" applyFill="1"/>
    <xf numFmtId="0" fontId="0" fillId="16" borderId="10" xfId="0" applyFill="1" applyBorder="1"/>
    <xf numFmtId="0" fontId="0" fillId="0" borderId="0" xfId="0" applyAlignment="1">
      <alignment horizontal="right"/>
    </xf>
    <xf numFmtId="0" fontId="72" fillId="13" borderId="10" xfId="0" applyFont="1" applyFill="1" applyBorder="1" applyAlignment="1">
      <alignment horizontal="left" wrapText="1"/>
    </xf>
    <xf numFmtId="0" fontId="0" fillId="5" borderId="10" xfId="0" applyFill="1" applyBorder="1" applyAlignment="1">
      <alignment horizontal="left"/>
    </xf>
    <xf numFmtId="0" fontId="0" fillId="5" borderId="60" xfId="0" applyFill="1" applyBorder="1" applyProtection="1">
      <protection hidden="1"/>
    </xf>
    <xf numFmtId="0" fontId="0" fillId="2" borderId="0" xfId="0" applyFont="1" applyFill="1" applyProtection="1">
      <protection locked="0" hidden="1"/>
    </xf>
    <xf numFmtId="0" fontId="0" fillId="2" borderId="0" xfId="0" applyFont="1" applyFill="1" applyProtection="1">
      <protection hidden="1"/>
    </xf>
    <xf numFmtId="0" fontId="0" fillId="10" borderId="0" xfId="0" applyFill="1" applyProtection="1"/>
    <xf numFmtId="0" fontId="17" fillId="10" borderId="0" xfId="0" applyFont="1" applyFill="1" applyProtection="1"/>
    <xf numFmtId="0" fontId="41" fillId="10" borderId="0" xfId="0" applyFont="1" applyFill="1" applyBorder="1" applyAlignment="1" applyProtection="1">
      <alignment horizontal="center" vertical="center"/>
    </xf>
    <xf numFmtId="0" fontId="26" fillId="10" borderId="0" xfId="0" applyFont="1" applyFill="1" applyBorder="1" applyAlignment="1" applyProtection="1">
      <alignment horizontal="center" vertical="center"/>
    </xf>
    <xf numFmtId="0" fontId="79" fillId="10" borderId="0" xfId="0" applyFont="1" applyFill="1" applyBorder="1" applyAlignment="1" applyProtection="1">
      <alignment horizontal="center" vertical="center"/>
    </xf>
    <xf numFmtId="0" fontId="10" fillId="10" borderId="0" xfId="0" applyFont="1" applyFill="1" applyBorder="1" applyAlignment="1" applyProtection="1">
      <alignment horizontal="center" vertical="center"/>
    </xf>
    <xf numFmtId="0" fontId="0" fillId="10" borderId="0" xfId="0" applyFill="1" applyAlignment="1" applyProtection="1">
      <alignment horizontal="center" vertical="center"/>
    </xf>
    <xf numFmtId="0" fontId="79" fillId="10" borderId="0" xfId="0" applyFont="1" applyFill="1" applyAlignment="1" applyProtection="1">
      <alignment horizontal="center" vertical="center" textRotation="90"/>
    </xf>
    <xf numFmtId="0" fontId="53" fillId="10" borderId="0" xfId="0" applyFont="1" applyFill="1" applyAlignment="1" applyProtection="1">
      <alignment horizontal="center" vertical="center"/>
    </xf>
    <xf numFmtId="0" fontId="0" fillId="10" borderId="0" xfId="0" applyFill="1" applyBorder="1" applyProtection="1"/>
    <xf numFmtId="0" fontId="41" fillId="10" borderId="0" xfId="0" applyFont="1" applyFill="1" applyAlignment="1" applyProtection="1">
      <alignment horizontal="center" vertical="center" textRotation="90"/>
    </xf>
    <xf numFmtId="0" fontId="23" fillId="10" borderId="0" xfId="0" applyFont="1" applyFill="1" applyBorder="1" applyAlignment="1" applyProtection="1">
      <alignment horizontal="center" vertical="center"/>
    </xf>
    <xf numFmtId="0" fontId="0" fillId="10" borderId="59" xfId="0" applyFill="1" applyBorder="1" applyProtection="1"/>
    <xf numFmtId="0" fontId="0" fillId="10" borderId="60" xfId="0" applyFill="1" applyBorder="1" applyProtection="1"/>
    <xf numFmtId="0" fontId="0" fillId="10" borderId="74" xfId="0" applyFill="1" applyBorder="1" applyProtection="1"/>
    <xf numFmtId="0" fontId="0" fillId="10" borderId="65" xfId="0" applyFill="1" applyBorder="1" applyProtection="1"/>
    <xf numFmtId="0" fontId="0" fillId="10" borderId="66" xfId="0" applyFill="1" applyBorder="1" applyProtection="1"/>
    <xf numFmtId="0" fontId="0" fillId="10" borderId="67" xfId="0" applyFill="1" applyBorder="1" applyProtection="1"/>
    <xf numFmtId="0" fontId="0" fillId="10" borderId="68" xfId="0" applyFill="1" applyBorder="1" applyProtection="1"/>
    <xf numFmtId="0" fontId="0" fillId="10" borderId="69" xfId="0" applyFill="1" applyBorder="1" applyProtection="1"/>
    <xf numFmtId="0" fontId="23" fillId="10" borderId="0" xfId="0" applyFont="1" applyFill="1" applyAlignment="1" applyProtection="1">
      <alignment horizontal="center" vertical="center" textRotation="90"/>
    </xf>
    <xf numFmtId="0" fontId="0" fillId="10" borderId="0" xfId="0" applyFill="1" applyBorder="1" applyAlignment="1" applyProtection="1">
      <alignment textRotation="90"/>
    </xf>
    <xf numFmtId="0" fontId="0" fillId="10" borderId="68" xfId="0" applyFill="1" applyBorder="1" applyAlignment="1" applyProtection="1">
      <alignment textRotation="90"/>
    </xf>
    <xf numFmtId="0" fontId="0" fillId="10" borderId="69" xfId="0" applyFill="1" applyBorder="1" applyAlignment="1" applyProtection="1">
      <alignment textRotation="90"/>
    </xf>
    <xf numFmtId="0" fontId="0" fillId="10" borderId="73" xfId="0" applyFill="1" applyBorder="1" applyProtection="1"/>
    <xf numFmtId="0" fontId="0" fillId="10" borderId="70" xfId="0" applyFill="1" applyBorder="1" applyProtection="1"/>
    <xf numFmtId="0" fontId="0" fillId="10" borderId="71" xfId="0" applyFill="1" applyBorder="1" applyProtection="1"/>
    <xf numFmtId="0" fontId="0" fillId="10" borderId="72" xfId="0" applyFill="1" applyBorder="1" applyProtection="1"/>
    <xf numFmtId="0" fontId="53" fillId="10" borderId="0" xfId="0" applyFont="1" applyFill="1" applyAlignment="1" applyProtection="1">
      <alignment horizontal="center" vertical="center"/>
      <protection locked="0" hidden="1"/>
    </xf>
    <xf numFmtId="0" fontId="48" fillId="0" borderId="0" xfId="0" applyFont="1" applyFill="1" applyProtection="1">
      <protection hidden="1"/>
    </xf>
    <xf numFmtId="0" fontId="11" fillId="0" borderId="0" xfId="0" applyFont="1" applyFill="1" applyProtection="1">
      <protection hidden="1"/>
    </xf>
    <xf numFmtId="0" fontId="25" fillId="0" borderId="0" xfId="0" applyFont="1" applyFill="1" applyAlignment="1" applyProtection="1">
      <alignment horizontal="left"/>
      <protection hidden="1"/>
    </xf>
    <xf numFmtId="0" fontId="16" fillId="0" borderId="0" xfId="0" applyFont="1" applyFill="1" applyAlignment="1" applyProtection="1">
      <alignment horizontal="left"/>
      <protection hidden="1"/>
    </xf>
    <xf numFmtId="0" fontId="25" fillId="0" borderId="0" xfId="0" applyFont="1" applyFill="1" applyAlignment="1" applyProtection="1">
      <protection hidden="1"/>
    </xf>
    <xf numFmtId="0" fontId="19" fillId="0" borderId="0" xfId="0" applyFont="1" applyFill="1" applyProtection="1">
      <protection hidden="1"/>
    </xf>
    <xf numFmtId="0" fontId="22" fillId="0" borderId="0" xfId="0" applyFont="1" applyFill="1" applyAlignment="1" applyProtection="1">
      <alignment horizontal="left"/>
      <protection hidden="1"/>
    </xf>
    <xf numFmtId="0" fontId="16" fillId="0" borderId="0" xfId="0" applyFont="1" applyFill="1" applyAlignment="1" applyProtection="1">
      <alignment horizontal="lef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Protection="1">
      <protection hidden="1"/>
    </xf>
    <xf numFmtId="0" fontId="41" fillId="0" borderId="0" xfId="0" applyFont="1" applyFill="1" applyProtection="1">
      <protection hidden="1"/>
    </xf>
    <xf numFmtId="0" fontId="0" fillId="0" borderId="0" xfId="0" applyBorder="1" applyProtection="1">
      <protection locked="0"/>
    </xf>
    <xf numFmtId="0" fontId="0" fillId="0" borderId="0" xfId="0" applyFill="1" applyProtection="1">
      <protection locked="0"/>
    </xf>
    <xf numFmtId="0" fontId="0" fillId="7" borderId="0" xfId="0" applyFill="1" applyProtection="1">
      <protection locked="0"/>
    </xf>
    <xf numFmtId="0" fontId="6" fillId="3" borderId="0" xfId="0" applyFont="1" applyFill="1" applyAlignment="1" applyProtection="1">
      <alignment horizontal="left"/>
      <protection locked="0" hidden="1"/>
    </xf>
    <xf numFmtId="0" fontId="80" fillId="10" borderId="0" xfId="0" applyFont="1" applyFill="1" applyBorder="1" applyAlignment="1" applyProtection="1">
      <alignment horizontal="center" vertical="center"/>
    </xf>
    <xf numFmtId="0" fontId="32" fillId="3" borderId="0" xfId="0" applyFont="1" applyFill="1" applyAlignment="1">
      <alignment horizontal="left" vertical="center"/>
    </xf>
    <xf numFmtId="0" fontId="33" fillId="3" borderId="0" xfId="0" applyFont="1" applyFill="1" applyAlignment="1">
      <alignment horizontal="left" vertical="center"/>
    </xf>
    <xf numFmtId="0" fontId="33" fillId="3" borderId="2" xfId="0" applyFont="1" applyFill="1" applyBorder="1" applyAlignment="1">
      <alignment horizontal="left" vertical="center"/>
    </xf>
    <xf numFmtId="0" fontId="32" fillId="3" borderId="2" xfId="0" applyFont="1" applyFill="1" applyBorder="1" applyAlignment="1">
      <alignment horizontal="left" vertical="center"/>
    </xf>
    <xf numFmtId="0" fontId="33" fillId="3" borderId="1" xfId="0" applyFont="1" applyFill="1" applyBorder="1" applyAlignment="1">
      <alignment horizontal="left" vertical="center"/>
    </xf>
    <xf numFmtId="0" fontId="33" fillId="3" borderId="0" xfId="0" applyFont="1" applyFill="1" applyAlignment="1">
      <alignment horizontal="left"/>
    </xf>
    <xf numFmtId="0" fontId="0" fillId="3" borderId="0" xfId="0" applyFill="1" applyProtection="1">
      <protection locked="0" hidden="1"/>
    </xf>
    <xf numFmtId="14" fontId="0" fillId="0" borderId="0" xfId="0" applyNumberFormat="1"/>
    <xf numFmtId="0" fontId="64" fillId="9" borderId="0" xfId="0" applyFont="1" applyFill="1" applyProtection="1">
      <protection hidden="1"/>
    </xf>
    <xf numFmtId="0" fontId="64" fillId="0" borderId="0" xfId="0" applyFont="1" applyProtection="1">
      <protection hidden="1"/>
    </xf>
    <xf numFmtId="0" fontId="0" fillId="5" borderId="0" xfId="0" applyFill="1" applyProtection="1">
      <protection hidden="1"/>
    </xf>
    <xf numFmtId="0" fontId="10" fillId="0" borderId="0" xfId="0" applyFont="1" applyAlignment="1">
      <alignment vertical="center"/>
    </xf>
    <xf numFmtId="0" fontId="0" fillId="5" borderId="0" xfId="0" applyFill="1"/>
    <xf numFmtId="0" fontId="2" fillId="3" borderId="0" xfId="0" applyFont="1" applyFill="1" applyAlignment="1">
      <alignment horizontal="left"/>
    </xf>
    <xf numFmtId="0" fontId="0" fillId="5" borderId="75" xfId="0" applyFill="1" applyBorder="1"/>
    <xf numFmtId="0" fontId="0" fillId="5" borderId="76" xfId="0" applyFill="1" applyBorder="1"/>
    <xf numFmtId="0" fontId="0" fillId="5" borderId="77" xfId="0" applyFill="1" applyBorder="1"/>
    <xf numFmtId="0" fontId="0" fillId="22" borderId="14" xfId="0" applyFill="1" applyBorder="1"/>
    <xf numFmtId="0" fontId="40" fillId="2" borderId="0" xfId="0" applyFont="1" applyFill="1" applyProtection="1">
      <protection locked="0" hidden="1"/>
    </xf>
    <xf numFmtId="0" fontId="31" fillId="3" borderId="2" xfId="0" applyFont="1" applyFill="1" applyBorder="1" applyAlignment="1">
      <alignment horizontal="left" vertical="center"/>
    </xf>
    <xf numFmtId="0" fontId="12" fillId="13" borderId="2" xfId="0" applyFont="1" applyFill="1" applyBorder="1" applyAlignment="1" applyProtection="1">
      <alignment horizontal="center" vertical="center"/>
      <protection locked="0" hidden="1"/>
    </xf>
    <xf numFmtId="0" fontId="23" fillId="3" borderId="0" xfId="0" applyFont="1" applyFill="1" applyBorder="1" applyAlignment="1" applyProtection="1">
      <alignment horizontal="center" vertical="center"/>
      <protection hidden="1"/>
    </xf>
    <xf numFmtId="0" fontId="37" fillId="3" borderId="2" xfId="0" applyFont="1" applyFill="1" applyBorder="1" applyAlignment="1" applyProtection="1">
      <alignment horizontal="center" vertical="center"/>
      <protection hidden="1"/>
    </xf>
    <xf numFmtId="0" fontId="23" fillId="3" borderId="0" xfId="0" applyFont="1" applyFill="1" applyBorder="1" applyAlignment="1" applyProtection="1">
      <alignment horizontal="center" vertical="center"/>
      <protection locked="0" hidden="1"/>
    </xf>
    <xf numFmtId="0" fontId="23" fillId="3" borderId="0" xfId="0" applyFont="1" applyFill="1" applyAlignment="1" applyProtection="1">
      <alignment horizontal="center" vertical="center"/>
      <protection locked="0" hidden="1"/>
    </xf>
    <xf numFmtId="0" fontId="20" fillId="5" borderId="0" xfId="0" applyFont="1" applyFill="1" applyAlignment="1">
      <alignment horizontal="center" vertical="center" textRotation="180"/>
    </xf>
    <xf numFmtId="0" fontId="25" fillId="2" borderId="1" xfId="0" applyFont="1" applyFill="1" applyBorder="1" applyAlignment="1" applyProtection="1">
      <alignment horizontal="left"/>
      <protection locked="0" hidden="1"/>
    </xf>
    <xf numFmtId="0" fontId="25" fillId="2" borderId="2" xfId="0" applyFont="1" applyFill="1" applyBorder="1" applyAlignment="1" applyProtection="1">
      <alignment horizontal="left"/>
      <protection locked="0" hidden="1"/>
    </xf>
    <xf numFmtId="0" fontId="25" fillId="2" borderId="3" xfId="0" applyFont="1" applyFill="1" applyBorder="1" applyAlignment="1" applyProtection="1">
      <alignment horizontal="left"/>
      <protection locked="0" hidden="1"/>
    </xf>
    <xf numFmtId="0" fontId="3" fillId="7" borderId="0" xfId="0" applyFont="1" applyFill="1" applyAlignment="1" applyProtection="1">
      <alignment horizontal="left" vertical="center"/>
      <protection locked="0"/>
    </xf>
    <xf numFmtId="0" fontId="16" fillId="7" borderId="0" xfId="0" applyFont="1" applyFill="1" applyAlignment="1" applyProtection="1">
      <alignment horizontal="left" vertical="center"/>
      <protection locked="0"/>
    </xf>
    <xf numFmtId="0" fontId="22" fillId="3" borderId="0" xfId="0" applyFont="1" applyFill="1" applyAlignment="1">
      <alignment horizontal="right" vertical="center"/>
    </xf>
    <xf numFmtId="0" fontId="4" fillId="7" borderId="0" xfId="0" applyFont="1" applyFill="1" applyAlignment="1" applyProtection="1">
      <alignment horizontal="left" vertical="center"/>
      <protection locked="0" hidden="1"/>
    </xf>
    <xf numFmtId="0" fontId="16" fillId="7" borderId="0" xfId="0" applyFont="1" applyFill="1" applyAlignment="1" applyProtection="1">
      <alignment horizontal="left" vertical="center"/>
      <protection locked="0" hidden="1"/>
    </xf>
    <xf numFmtId="0" fontId="4" fillId="7" borderId="0" xfId="0" applyFont="1" applyFill="1" applyAlignment="1" applyProtection="1">
      <alignment horizontal="left" vertical="center"/>
      <protection locked="0"/>
    </xf>
    <xf numFmtId="0" fontId="23" fillId="13" borderId="0" xfId="0" applyFont="1" applyFill="1" applyAlignment="1" applyProtection="1">
      <alignment horizontal="right" vertical="center"/>
      <protection locked="0" hidden="1"/>
    </xf>
    <xf numFmtId="0" fontId="9" fillId="13" borderId="0" xfId="0" applyFont="1" applyFill="1" applyAlignment="1" applyProtection="1">
      <alignment horizontal="left" vertical="top" wrapText="1"/>
      <protection locked="0" hidden="1"/>
    </xf>
    <xf numFmtId="0" fontId="16" fillId="13" borderId="0" xfId="0" applyFont="1" applyFill="1" applyAlignment="1" applyProtection="1">
      <alignment horizontal="left" vertical="top" wrapText="1"/>
      <protection locked="0" hidden="1"/>
    </xf>
    <xf numFmtId="0" fontId="9" fillId="7" borderId="0" xfId="0" applyFont="1" applyFill="1" applyAlignment="1" applyProtection="1">
      <alignment horizontal="left" vertical="center"/>
      <protection locked="0"/>
    </xf>
    <xf numFmtId="0" fontId="27" fillId="7" borderId="0" xfId="1" applyFill="1" applyAlignment="1" applyProtection="1">
      <alignment horizontal="left" vertical="center"/>
      <protection locked="0"/>
    </xf>
    <xf numFmtId="0" fontId="0" fillId="7" borderId="0" xfId="0" applyFill="1" applyAlignment="1" applyProtection="1">
      <alignment horizontal="left" vertical="center"/>
      <protection locked="0"/>
    </xf>
    <xf numFmtId="0" fontId="23" fillId="18" borderId="0" xfId="0" applyFont="1" applyFill="1" applyAlignment="1" applyProtection="1">
      <alignment horizontal="center" vertical="center"/>
      <protection locked="0" hidden="1"/>
    </xf>
    <xf numFmtId="0" fontId="23" fillId="13" borderId="5" xfId="0" applyFont="1" applyFill="1" applyBorder="1" applyAlignment="1" applyProtection="1">
      <alignment horizontal="center" vertical="center"/>
      <protection locked="0" hidden="1"/>
    </xf>
    <xf numFmtId="0" fontId="23" fillId="13" borderId="6" xfId="0" applyFont="1" applyFill="1" applyBorder="1" applyAlignment="1" applyProtection="1">
      <alignment horizontal="center" vertical="center"/>
      <protection locked="0" hidden="1"/>
    </xf>
    <xf numFmtId="0" fontId="10" fillId="13" borderId="2" xfId="0" applyFont="1" applyFill="1" applyBorder="1" applyAlignment="1" applyProtection="1">
      <alignment horizontal="left" vertical="center"/>
      <protection locked="0" hidden="1"/>
    </xf>
    <xf numFmtId="0" fontId="67" fillId="13" borderId="2" xfId="0" applyFont="1" applyFill="1" applyBorder="1" applyAlignment="1" applyProtection="1">
      <alignment horizontal="left" vertical="center"/>
      <protection locked="0" hidden="1"/>
    </xf>
    <xf numFmtId="0" fontId="24" fillId="13" borderId="2" xfId="0" applyFont="1" applyFill="1" applyBorder="1" applyAlignment="1" applyProtection="1">
      <alignment horizontal="left" vertical="center"/>
      <protection locked="0" hidden="1"/>
    </xf>
    <xf numFmtId="0" fontId="38" fillId="13" borderId="2" xfId="0" applyFont="1" applyFill="1" applyBorder="1" applyAlignment="1" applyProtection="1">
      <alignment horizontal="left" vertical="center"/>
      <protection locked="0" hidden="1"/>
    </xf>
    <xf numFmtId="0" fontId="16" fillId="13" borderId="0" xfId="0" applyFont="1" applyFill="1" applyAlignment="1" applyProtection="1">
      <alignment horizontal="left" vertical="top"/>
      <protection locked="0" hidden="1"/>
    </xf>
    <xf numFmtId="0" fontId="32" fillId="3" borderId="0" xfId="0" applyFont="1" applyFill="1" applyBorder="1" applyAlignment="1">
      <alignment horizontal="left" vertical="center"/>
    </xf>
    <xf numFmtId="0" fontId="23" fillId="13" borderId="2" xfId="0" applyFont="1" applyFill="1" applyBorder="1" applyAlignment="1" applyProtection="1">
      <alignment horizontal="right" vertical="center"/>
      <protection locked="0" hidden="1"/>
    </xf>
    <xf numFmtId="0" fontId="41" fillId="3" borderId="2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left"/>
    </xf>
    <xf numFmtId="0" fontId="32" fillId="3" borderId="0" xfId="0" applyFont="1" applyFill="1" applyAlignment="1">
      <alignment horizontal="left" vertical="center"/>
    </xf>
    <xf numFmtId="0" fontId="41" fillId="13" borderId="0" xfId="0" applyFont="1" applyFill="1" applyAlignment="1" applyProtection="1">
      <alignment horizontal="left" vertical="top"/>
      <protection locked="0" hidden="1"/>
    </xf>
    <xf numFmtId="0" fontId="14" fillId="3" borderId="0" xfId="0" applyFont="1" applyFill="1" applyAlignment="1">
      <alignment horizontal="right" vertical="top"/>
    </xf>
    <xf numFmtId="0" fontId="8" fillId="13" borderId="0" xfId="0" applyFont="1" applyFill="1" applyAlignment="1" applyProtection="1">
      <alignment horizontal="left" vertical="top"/>
      <protection locked="0" hidden="1"/>
    </xf>
    <xf numFmtId="0" fontId="23" fillId="2" borderId="0" xfId="0" applyFont="1" applyFill="1" applyBorder="1" applyAlignment="1" applyProtection="1">
      <alignment horizontal="right" vertical="center"/>
      <protection locked="0" hidden="1"/>
    </xf>
    <xf numFmtId="14" fontId="10" fillId="13" borderId="2" xfId="0" applyNumberFormat="1" applyFont="1" applyFill="1" applyBorder="1" applyAlignment="1" applyProtection="1">
      <alignment horizontal="left" vertical="center"/>
      <protection locked="0" hidden="1"/>
    </xf>
    <xf numFmtId="14" fontId="10" fillId="13" borderId="3" xfId="0" applyNumberFormat="1" applyFont="1" applyFill="1" applyBorder="1" applyAlignment="1" applyProtection="1">
      <alignment horizontal="left" vertical="center"/>
      <protection locked="0" hidden="1"/>
    </xf>
    <xf numFmtId="14" fontId="10" fillId="13" borderId="12" xfId="0" applyNumberFormat="1" applyFont="1" applyFill="1" applyBorder="1" applyAlignment="1" applyProtection="1">
      <alignment horizontal="left" vertical="center"/>
      <protection locked="0" hidden="1"/>
    </xf>
    <xf numFmtId="14" fontId="10" fillId="13" borderId="13" xfId="0" applyNumberFormat="1" applyFont="1" applyFill="1" applyBorder="1" applyAlignment="1" applyProtection="1">
      <alignment horizontal="left" vertical="center"/>
      <protection locked="0" hidden="1"/>
    </xf>
    <xf numFmtId="0" fontId="49" fillId="0" borderId="0" xfId="0" applyFont="1" applyAlignment="1">
      <alignment horizontal="center" vertical="center" textRotation="90"/>
    </xf>
    <xf numFmtId="0" fontId="0" fillId="10" borderId="0" xfId="0" applyFill="1" applyAlignment="1" applyProtection="1">
      <alignment horizontal="center" textRotation="90"/>
    </xf>
    <xf numFmtId="0" fontId="10" fillId="10" borderId="0" xfId="0" applyFont="1" applyFill="1" applyAlignment="1" applyProtection="1">
      <alignment horizontal="center" vertical="center" textRotation="90"/>
    </xf>
    <xf numFmtId="0" fontId="0" fillId="10" borderId="0" xfId="0" applyFill="1" applyAlignment="1" applyProtection="1">
      <alignment horizontal="center" vertical="center"/>
      <protection locked="0" hidden="1"/>
    </xf>
    <xf numFmtId="0" fontId="16" fillId="10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right" vertical="center"/>
      <protection hidden="1"/>
    </xf>
    <xf numFmtId="0" fontId="0" fillId="10" borderId="0" xfId="0" applyFill="1" applyAlignment="1" applyProtection="1">
      <alignment horizontal="left" vertical="center"/>
      <protection hidden="1"/>
    </xf>
    <xf numFmtId="0" fontId="0" fillId="7" borderId="0" xfId="0" applyFill="1" applyAlignment="1" applyProtection="1">
      <alignment horizontal="center" vertical="center"/>
      <protection hidden="1"/>
    </xf>
    <xf numFmtId="0" fontId="24" fillId="10" borderId="0" xfId="0" applyFont="1" applyFill="1" applyAlignment="1" applyProtection="1">
      <alignment horizontal="left" vertical="center"/>
      <protection hidden="1"/>
    </xf>
    <xf numFmtId="0" fontId="49" fillId="12" borderId="0" xfId="0" applyFont="1" applyFill="1" applyAlignment="1" applyProtection="1">
      <alignment horizontal="center" vertical="center"/>
      <protection hidden="1"/>
    </xf>
    <xf numFmtId="0" fontId="25" fillId="5" borderId="1" xfId="0" applyFont="1" applyFill="1" applyBorder="1" applyAlignment="1" applyProtection="1">
      <alignment horizontal="left" vertical="center"/>
      <protection hidden="1"/>
    </xf>
    <xf numFmtId="0" fontId="25" fillId="5" borderId="2" xfId="0" applyFont="1" applyFill="1" applyBorder="1" applyAlignment="1" applyProtection="1">
      <alignment horizontal="left" vertical="center"/>
      <protection hidden="1"/>
    </xf>
    <xf numFmtId="0" fontId="25" fillId="5" borderId="3" xfId="0" applyFont="1" applyFill="1" applyBorder="1" applyAlignment="1" applyProtection="1">
      <alignment horizontal="left" vertical="center"/>
      <protection hidden="1"/>
    </xf>
    <xf numFmtId="0" fontId="25" fillId="5" borderId="1" xfId="0" applyFont="1" applyFill="1" applyBorder="1" applyAlignment="1" applyProtection="1">
      <alignment horizontal="left"/>
      <protection hidden="1"/>
    </xf>
    <xf numFmtId="0" fontId="25" fillId="5" borderId="2" xfId="0" applyFont="1" applyFill="1" applyBorder="1" applyAlignment="1" applyProtection="1">
      <alignment horizontal="left"/>
      <protection hidden="1"/>
    </xf>
    <xf numFmtId="0" fontId="25" fillId="5" borderId="3" xfId="0" applyFont="1" applyFill="1" applyBorder="1" applyAlignment="1" applyProtection="1">
      <alignment horizontal="left"/>
      <protection hidden="1"/>
    </xf>
    <xf numFmtId="0" fontId="19" fillId="0" borderId="18" xfId="0" applyFont="1" applyBorder="1" applyAlignment="1" applyProtection="1">
      <alignment horizontal="center"/>
      <protection locked="0" hidden="1"/>
    </xf>
    <xf numFmtId="0" fontId="52" fillId="0" borderId="15" xfId="0" applyFont="1" applyBorder="1" applyAlignment="1" applyProtection="1">
      <alignment horizontal="center" vertical="center"/>
      <protection hidden="1"/>
    </xf>
    <xf numFmtId="0" fontId="52" fillId="0" borderId="16" xfId="0" applyFont="1" applyBorder="1" applyAlignment="1" applyProtection="1">
      <alignment horizontal="center" vertical="center"/>
      <protection hidden="1"/>
    </xf>
    <xf numFmtId="0" fontId="52" fillId="0" borderId="19" xfId="0" applyFont="1" applyBorder="1" applyAlignment="1" applyProtection="1">
      <alignment horizontal="center" vertical="center"/>
      <protection hidden="1"/>
    </xf>
    <xf numFmtId="0" fontId="52" fillId="0" borderId="8" xfId="0" applyFont="1" applyBorder="1" applyAlignment="1" applyProtection="1">
      <alignment horizontal="center" vertical="center"/>
      <protection hidden="1"/>
    </xf>
    <xf numFmtId="0" fontId="53" fillId="0" borderId="16" xfId="0" applyFont="1" applyBorder="1" applyAlignment="1" applyProtection="1">
      <alignment horizontal="left" vertical="center"/>
      <protection hidden="1"/>
    </xf>
    <xf numFmtId="0" fontId="53" fillId="0" borderId="8" xfId="0" applyFont="1" applyBorder="1" applyAlignment="1" applyProtection="1">
      <alignment horizontal="left" vertical="center"/>
      <protection hidden="1"/>
    </xf>
    <xf numFmtId="0" fontId="15" fillId="0" borderId="16" xfId="0" applyFont="1" applyFill="1" applyBorder="1" applyAlignment="1" applyProtection="1">
      <alignment horizontal="center" vertical="center"/>
      <protection hidden="1"/>
    </xf>
    <xf numFmtId="0" fontId="15" fillId="0" borderId="8" xfId="0" applyFont="1" applyFill="1" applyBorder="1" applyAlignment="1" applyProtection="1">
      <alignment horizontal="center" vertical="center"/>
      <protection hidden="1"/>
    </xf>
    <xf numFmtId="0" fontId="24" fillId="0" borderId="16" xfId="0" applyFont="1" applyBorder="1" applyAlignment="1" applyProtection="1">
      <alignment horizontal="center" vertical="center"/>
      <protection hidden="1"/>
    </xf>
    <xf numFmtId="0" fontId="24" fillId="0" borderId="17" xfId="0" applyFont="1" applyBorder="1" applyAlignment="1" applyProtection="1">
      <alignment horizontal="center" vertical="center"/>
      <protection hidden="1"/>
    </xf>
    <xf numFmtId="0" fontId="24" fillId="0" borderId="8" xfId="0" applyFont="1" applyBorder="1" applyAlignment="1" applyProtection="1">
      <alignment horizontal="center" vertical="center"/>
      <protection hidden="1"/>
    </xf>
    <xf numFmtId="0" fontId="24" fillId="0" borderId="20" xfId="0" applyFont="1" applyBorder="1" applyAlignment="1" applyProtection="1">
      <alignment horizontal="center" vertical="center"/>
      <protection hidden="1"/>
    </xf>
    <xf numFmtId="0" fontId="54" fillId="0" borderId="21" xfId="0" applyFont="1" applyBorder="1" applyAlignment="1" applyProtection="1">
      <alignment horizontal="center" vertical="center"/>
      <protection locked="0" hidden="1"/>
    </xf>
    <xf numFmtId="0" fontId="54" fillId="0" borderId="5" xfId="0" applyFont="1" applyBorder="1" applyAlignment="1" applyProtection="1">
      <alignment horizontal="center" vertical="center"/>
      <protection locked="0" hidden="1"/>
    </xf>
    <xf numFmtId="0" fontId="54" fillId="0" borderId="23" xfId="0" applyFont="1" applyBorder="1" applyAlignment="1" applyProtection="1">
      <alignment horizontal="center" vertical="center"/>
      <protection locked="0" hidden="1"/>
    </xf>
    <xf numFmtId="0" fontId="54" fillId="0" borderId="24" xfId="0" applyFont="1" applyBorder="1" applyAlignment="1" applyProtection="1">
      <alignment horizontal="center" vertical="center"/>
      <protection locked="0" hidden="1"/>
    </xf>
    <xf numFmtId="0" fontId="55" fillId="10" borderId="5" xfId="0" applyFont="1" applyFill="1" applyBorder="1" applyAlignment="1" applyProtection="1">
      <alignment horizontal="center" vertical="center"/>
      <protection locked="0" hidden="1"/>
    </xf>
    <xf numFmtId="0" fontId="55" fillId="10" borderId="24" xfId="0" applyFont="1" applyFill="1" applyBorder="1" applyAlignment="1" applyProtection="1">
      <alignment horizontal="center" vertical="center"/>
      <protection locked="0" hidden="1"/>
    </xf>
    <xf numFmtId="0" fontId="24" fillId="0" borderId="5" xfId="0" applyFont="1" applyBorder="1" applyAlignment="1" applyProtection="1">
      <alignment horizontal="center"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4" fillId="0" borderId="24" xfId="0" applyFont="1" applyBorder="1" applyAlignment="1" applyProtection="1">
      <alignment horizontal="center" vertical="center"/>
      <protection hidden="1"/>
    </xf>
    <xf numFmtId="0" fontId="24" fillId="0" borderId="25" xfId="0" applyFont="1" applyBorder="1" applyAlignment="1" applyProtection="1">
      <alignment horizontal="center" vertical="center"/>
      <protection hidden="1"/>
    </xf>
    <xf numFmtId="0" fontId="56" fillId="0" borderId="26" xfId="0" applyFont="1" applyBorder="1" applyAlignment="1" applyProtection="1">
      <alignment horizontal="center" vertical="center"/>
      <protection hidden="1"/>
    </xf>
    <xf numFmtId="0" fontId="56" fillId="0" borderId="27" xfId="0" applyFont="1" applyBorder="1" applyAlignment="1" applyProtection="1">
      <alignment horizontal="center" vertical="center"/>
      <protection hidden="1"/>
    </xf>
    <xf numFmtId="0" fontId="53" fillId="0" borderId="27" xfId="0" applyFont="1" applyBorder="1" applyAlignment="1" applyProtection="1">
      <alignment horizontal="left" vertical="center"/>
      <protection hidden="1"/>
    </xf>
    <xf numFmtId="0" fontId="24" fillId="0" borderId="27" xfId="0" applyFont="1" applyBorder="1" applyAlignment="1" applyProtection="1">
      <alignment horizontal="center" vertical="center"/>
      <protection hidden="1"/>
    </xf>
    <xf numFmtId="0" fontId="24" fillId="0" borderId="28" xfId="0" applyFont="1" applyBorder="1" applyAlignment="1" applyProtection="1">
      <alignment horizontal="center" vertical="center"/>
      <protection hidden="1"/>
    </xf>
    <xf numFmtId="0" fontId="57" fillId="0" borderId="26" xfId="0" applyFont="1" applyBorder="1" applyAlignment="1" applyProtection="1">
      <alignment horizontal="center" vertical="center"/>
      <protection hidden="1"/>
    </xf>
    <xf numFmtId="0" fontId="57" fillId="0" borderId="27" xfId="0" applyFont="1" applyBorder="1" applyAlignment="1" applyProtection="1">
      <alignment horizontal="center" vertical="center"/>
      <protection hidden="1"/>
    </xf>
    <xf numFmtId="0" fontId="0" fillId="10" borderId="0" xfId="0" applyFill="1" applyAlignment="1" applyProtection="1">
      <alignment horizontal="left" vertical="top"/>
      <protection locked="0" hidden="1"/>
    </xf>
    <xf numFmtId="0" fontId="58" fillId="0" borderId="26" xfId="0" applyFont="1" applyBorder="1" applyAlignment="1" applyProtection="1">
      <alignment horizontal="center" vertical="center"/>
      <protection hidden="1"/>
    </xf>
    <xf numFmtId="0" fontId="58" fillId="0" borderId="27" xfId="0" applyFont="1" applyBorder="1" applyAlignment="1" applyProtection="1">
      <alignment horizontal="center" vertical="center"/>
      <protection hidden="1"/>
    </xf>
    <xf numFmtId="14" fontId="23" fillId="10" borderId="12" xfId="0" applyNumberFormat="1" applyFont="1" applyFill="1" applyBorder="1" applyAlignment="1" applyProtection="1">
      <alignment horizontal="left" vertical="center"/>
      <protection hidden="1"/>
    </xf>
    <xf numFmtId="14" fontId="23" fillId="10" borderId="13" xfId="0" applyNumberFormat="1" applyFont="1" applyFill="1" applyBorder="1" applyAlignment="1" applyProtection="1">
      <alignment horizontal="left" vertical="center"/>
      <protection hidden="1"/>
    </xf>
    <xf numFmtId="0" fontId="16" fillId="10" borderId="0" xfId="0" applyFont="1" applyFill="1" applyAlignment="1" applyProtection="1">
      <alignment horizontal="left" vertical="top" wrapText="1"/>
      <protection hidden="1"/>
    </xf>
    <xf numFmtId="0" fontId="54" fillId="0" borderId="21" xfId="0" applyFont="1" applyBorder="1" applyAlignment="1" applyProtection="1">
      <alignment horizontal="center" vertical="center"/>
      <protection hidden="1"/>
    </xf>
    <xf numFmtId="0" fontId="54" fillId="0" borderId="5" xfId="0" applyFont="1" applyBorder="1" applyAlignment="1" applyProtection="1">
      <alignment horizontal="center" vertical="center"/>
      <protection hidden="1"/>
    </xf>
    <xf numFmtId="0" fontId="54" fillId="0" borderId="23" xfId="0" applyFont="1" applyBorder="1" applyAlignment="1" applyProtection="1">
      <alignment horizontal="center" vertical="center"/>
      <protection hidden="1"/>
    </xf>
    <xf numFmtId="0" fontId="54" fillId="0" borderId="24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0" fillId="10" borderId="29" xfId="0" applyFont="1" applyFill="1" applyBorder="1" applyAlignment="1">
      <alignment horizontal="left"/>
    </xf>
    <xf numFmtId="0" fontId="10" fillId="10" borderId="30" xfId="0" applyFont="1" applyFill="1" applyBorder="1" applyAlignment="1">
      <alignment horizontal="left"/>
    </xf>
    <xf numFmtId="0" fontId="0" fillId="10" borderId="30" xfId="0" applyFill="1" applyBorder="1" applyAlignment="1">
      <alignment horizontal="left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0" borderId="0" xfId="0" applyFill="1" applyAlignment="1">
      <alignment horizontal="right"/>
    </xf>
    <xf numFmtId="164" fontId="0" fillId="0" borderId="0" xfId="0" applyNumberFormat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164" fontId="0" fillId="2" borderId="0" xfId="0" applyNumberFormat="1" applyFill="1" applyAlignment="1">
      <alignment horizontal="center"/>
    </xf>
    <xf numFmtId="164" fontId="73" fillId="20" borderId="0" xfId="0" applyNumberFormat="1" applyFont="1" applyFill="1" applyAlignment="1">
      <alignment horizontal="center"/>
    </xf>
    <xf numFmtId="0" fontId="73" fillId="20" borderId="0" xfId="0" applyFont="1" applyFill="1" applyAlignment="1">
      <alignment horizontal="center"/>
    </xf>
    <xf numFmtId="164" fontId="12" fillId="0" borderId="0" xfId="0" applyNumberFormat="1" applyFont="1" applyAlignment="1"/>
    <xf numFmtId="164" fontId="12" fillId="9" borderId="0" xfId="0" applyNumberFormat="1" applyFont="1" applyFill="1" applyAlignment="1">
      <alignment horizontal="right"/>
    </xf>
    <xf numFmtId="164" fontId="12" fillId="0" borderId="0" xfId="0" applyNumberFormat="1" applyFont="1" applyAlignment="1">
      <alignment horizontal="left"/>
    </xf>
    <xf numFmtId="164" fontId="12" fillId="9" borderId="0" xfId="0" applyNumberFormat="1" applyFont="1" applyFill="1" applyAlignment="1">
      <alignment horizontal="left"/>
    </xf>
    <xf numFmtId="14" fontId="24" fillId="0" borderId="1" xfId="0" applyNumberFormat="1" applyFont="1" applyBorder="1" applyAlignment="1">
      <alignment horizontal="center"/>
    </xf>
    <xf numFmtId="14" fontId="24" fillId="0" borderId="2" xfId="0" applyNumberFormat="1" applyFont="1" applyBorder="1" applyAlignment="1">
      <alignment horizontal="center"/>
    </xf>
    <xf numFmtId="14" fontId="24" fillId="0" borderId="3" xfId="0" applyNumberFormat="1" applyFont="1" applyBorder="1" applyAlignment="1">
      <alignment horizontal="center"/>
    </xf>
    <xf numFmtId="0" fontId="41" fillId="0" borderId="0" xfId="0" applyFont="1" applyAlignment="1">
      <alignment horizontal="left"/>
    </xf>
    <xf numFmtId="0" fontId="24" fillId="12" borderId="0" xfId="0" applyFont="1" applyFill="1" applyAlignment="1">
      <alignment horizontal="left" vertical="center"/>
    </xf>
    <xf numFmtId="0" fontId="0" fillId="12" borderId="0" xfId="0" applyFill="1" applyAlignment="1">
      <alignment horizontal="left"/>
    </xf>
    <xf numFmtId="0" fontId="0" fillId="12" borderId="0" xfId="0" applyFill="1" applyAlignment="1">
      <alignment horizontal="left" vertical="center"/>
    </xf>
    <xf numFmtId="0" fontId="55" fillId="10" borderId="0" xfId="0" applyFont="1" applyFill="1" applyBorder="1" applyAlignment="1">
      <alignment horizontal="left" vertical="center"/>
    </xf>
    <xf numFmtId="0" fontId="0" fillId="10" borderId="0" xfId="0" applyFill="1" applyAlignment="1">
      <alignment horizontal="center"/>
    </xf>
    <xf numFmtId="0" fontId="24" fillId="10" borderId="0" xfId="0" applyFont="1" applyFill="1" applyAlignment="1">
      <alignment horizontal="center"/>
    </xf>
    <xf numFmtId="164" fontId="12" fillId="0" borderId="0" xfId="0" applyNumberFormat="1" applyFont="1" applyAlignment="1">
      <alignment horizontal="right"/>
    </xf>
    <xf numFmtId="0" fontId="0" fillId="10" borderId="0" xfId="0" applyFill="1" applyAlignment="1">
      <alignment horizontal="left"/>
    </xf>
    <xf numFmtId="164" fontId="10" fillId="2" borderId="12" xfId="0" applyNumberFormat="1" applyFont="1" applyFill="1" applyBorder="1" applyAlignment="1">
      <alignment horizontal="left"/>
    </xf>
    <xf numFmtId="14" fontId="10" fillId="10" borderId="0" xfId="0" applyNumberFormat="1" applyFont="1" applyFill="1" applyAlignment="1">
      <alignment horizontal="left" vertical="center"/>
    </xf>
    <xf numFmtId="0" fontId="10" fillId="12" borderId="0" xfId="0" applyFont="1" applyFill="1" applyAlignment="1">
      <alignment horizontal="center"/>
    </xf>
    <xf numFmtId="14" fontId="10" fillId="12" borderId="0" xfId="0" applyNumberFormat="1" applyFont="1" applyFill="1" applyAlignment="1">
      <alignment horizontal="left" vertical="center"/>
    </xf>
    <xf numFmtId="14" fontId="10" fillId="0" borderId="0" xfId="0" applyNumberFormat="1" applyFont="1" applyFill="1" applyAlignment="1">
      <alignment horizontal="left" vertical="center"/>
    </xf>
    <xf numFmtId="14" fontId="24" fillId="10" borderId="1" xfId="0" applyNumberFormat="1" applyFont="1" applyFill="1" applyBorder="1" applyAlignment="1">
      <alignment horizontal="center"/>
    </xf>
    <xf numFmtId="14" fontId="24" fillId="10" borderId="2" xfId="0" applyNumberFormat="1" applyFont="1" applyFill="1" applyBorder="1" applyAlignment="1">
      <alignment horizontal="center"/>
    </xf>
    <xf numFmtId="14" fontId="24" fillId="10" borderId="3" xfId="0" applyNumberFormat="1" applyFont="1" applyFill="1" applyBorder="1" applyAlignment="1">
      <alignment horizontal="center"/>
    </xf>
    <xf numFmtId="0" fontId="17" fillId="12" borderId="0" xfId="0" applyFont="1" applyFill="1" applyAlignment="1">
      <alignment horizontal="left" vertical="center"/>
    </xf>
    <xf numFmtId="0" fontId="24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3" fillId="10" borderId="0" xfId="0" applyFont="1" applyFill="1" applyAlignment="1">
      <alignment horizontal="left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23" fillId="10" borderId="0" xfId="0" applyFont="1" applyFill="1" applyBorder="1" applyAlignment="1">
      <alignment horizontal="left"/>
    </xf>
    <xf numFmtId="0" fontId="70" fillId="10" borderId="16" xfId="0" applyFont="1" applyFill="1" applyBorder="1" applyAlignment="1">
      <alignment horizontal="center" vertical="center" wrapText="1"/>
    </xf>
    <xf numFmtId="0" fontId="70" fillId="10" borderId="12" xfId="0" applyFont="1" applyFill="1" applyBorder="1" applyAlignment="1">
      <alignment horizontal="center" vertical="center" wrapText="1"/>
    </xf>
    <xf numFmtId="0" fontId="70" fillId="10" borderId="13" xfId="0" applyFont="1" applyFill="1" applyBorder="1" applyAlignment="1">
      <alignment horizontal="center" vertical="center" wrapText="1"/>
    </xf>
    <xf numFmtId="0" fontId="70" fillId="10" borderId="15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 vertical="center" wrapText="1"/>
    </xf>
    <xf numFmtId="49" fontId="24" fillId="7" borderId="0" xfId="0" applyNumberFormat="1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/>
  </cellStyles>
  <dxfs count="148">
    <dxf>
      <font>
        <color theme="0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 tint="-0.14996795556505021"/>
      </font>
      <fill>
        <patternFill>
          <f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9" tint="0.3999450666829432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ont>
        <color theme="0" tint="-0.14996795556505021"/>
      </font>
    </dxf>
    <dxf>
      <font>
        <b val="0"/>
        <i val="0"/>
        <color auto="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GBox"/>
</file>

<file path=xl/ctrlProps/ctrlProp10.xml><?xml version="1.0" encoding="utf-8"?>
<formControlPr xmlns="http://schemas.microsoft.com/office/spreadsheetml/2009/9/main" objectType="Radio" firstButton="1" fmlaLink="$AO$44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checked="Checked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checked="Checked" lockText="1" noThreeD="1"/>
</file>

<file path=xl/ctrlProps/ctrlProp17.xml><?xml version="1.0" encoding="utf-8"?>
<formControlPr xmlns="http://schemas.microsoft.com/office/spreadsheetml/2009/9/main" objectType="Radio" firstButton="1" fmlaLink="$B$48" lockText="1" noThreeD="1"/>
</file>

<file path=xl/ctrlProps/ctrlProp18.xml><?xml version="1.0" encoding="utf-8"?>
<formControlPr xmlns="http://schemas.microsoft.com/office/spreadsheetml/2009/9/main" objectType="Radio" checked="Checked" lockText="1" noThreeD="1"/>
</file>

<file path=xl/ctrlProps/ctrlProp19.xml><?xml version="1.0" encoding="utf-8"?>
<formControlPr xmlns="http://schemas.microsoft.com/office/spreadsheetml/2009/9/main" objectType="Radio" checked="Checked" firstButton="1" fmlaLink="$B$34" lockText="1" noThreeD="1"/>
</file>

<file path=xl/ctrlProps/ctrlProp2.xml><?xml version="1.0" encoding="utf-8"?>
<formControlPr xmlns="http://schemas.microsoft.com/office/spreadsheetml/2009/9/main" objectType="Radio" checked="Checked" firstButton="1" fmlaLink="$B$23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checked="Checked" firstButton="1" fmlaLink="$B$40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Drop" dropLines="5" dropStyle="combo" dx="16" fmlaLink="$A$61" fmlaRange="$BQ$68:$BQ$72" sel="1" val="0"/>
</file>

<file path=xl/ctrlProps/ctrlProp27.xml><?xml version="1.0" encoding="utf-8"?>
<formControlPr xmlns="http://schemas.microsoft.com/office/spreadsheetml/2009/9/main" objectType="Drop" dropLines="5" dropStyle="combo" dx="16" fmlaLink="$A$62" fmlaRange="$BR$68:$BR$72" sel="1" val="0"/>
</file>

<file path=xl/ctrlProps/ctrlProp28.xml><?xml version="1.0" encoding="utf-8"?>
<formControlPr xmlns="http://schemas.microsoft.com/office/spreadsheetml/2009/9/main" objectType="Radio" checked="Checked" firstButton="1" fmlaLink="$B$68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Drop" dropLines="5" dropStyle="combo" dx="16" fmlaLink="$B$29" fmlaRange="$BR$93:$BR$99" sel="1" val="0"/>
</file>

<file path=xl/ctrlProps/ctrlProp33.xml><?xml version="1.0" encoding="utf-8"?>
<formControlPr xmlns="http://schemas.microsoft.com/office/spreadsheetml/2009/9/main" objectType="CheckBox" fmlaLink="$D$43" lockText="1" noThreeD="1"/>
</file>

<file path=xl/ctrlProps/ctrlProp34.xml><?xml version="1.0" encoding="utf-8"?>
<formControlPr xmlns="http://schemas.microsoft.com/office/spreadsheetml/2009/9/main" objectType="CheckBox" fmlaLink="$D$42" lockText="1" noThreeD="1"/>
</file>

<file path=xl/ctrlProps/ctrlProp35.xml><?xml version="1.0" encoding="utf-8"?>
<formControlPr xmlns="http://schemas.microsoft.com/office/spreadsheetml/2009/9/main" objectType="CheckBox" fmlaLink="$D$40" lockText="1" noThreeD="1"/>
</file>

<file path=xl/ctrlProps/ctrlProp36.xml><?xml version="1.0" encoding="utf-8"?>
<formControlPr xmlns="http://schemas.microsoft.com/office/spreadsheetml/2009/9/main" objectType="CheckBox" fmlaLink="$D$45" lockText="1" noThreeD="1"/>
</file>

<file path=xl/ctrlProps/ctrlProp37.xml><?xml version="1.0" encoding="utf-8"?>
<formControlPr xmlns="http://schemas.microsoft.com/office/spreadsheetml/2009/9/main" objectType="CheckBox" fmlaLink="$D$44" lockText="1" noThreeD="1"/>
</file>

<file path=xl/ctrlProps/ctrlProp38.xml><?xml version="1.0" encoding="utf-8"?>
<formControlPr xmlns="http://schemas.microsoft.com/office/spreadsheetml/2009/9/main" objectType="CheckBox" fmlaLink="$D$48" lockText="1" noThreeD="1"/>
</file>

<file path=xl/ctrlProps/ctrlProp39.xml><?xml version="1.0" encoding="utf-8"?>
<formControlPr xmlns="http://schemas.microsoft.com/office/spreadsheetml/2009/9/main" objectType="CheckBox" fmlaLink="$D$47" lockText="1" noThreeD="1"/>
</file>

<file path=xl/ctrlProps/ctrlProp4.xml><?xml version="1.0" encoding="utf-8"?>
<formControlPr xmlns="http://schemas.microsoft.com/office/spreadsheetml/2009/9/main" objectType="GBox"/>
</file>

<file path=xl/ctrlProps/ctrlProp40.xml><?xml version="1.0" encoding="utf-8"?>
<formControlPr xmlns="http://schemas.microsoft.com/office/spreadsheetml/2009/9/main" objectType="CheckBox" fmlaLink="$D$46" lockText="1" noThreeD="1"/>
</file>

<file path=xl/ctrlProps/ctrlProp41.xml><?xml version="1.0" encoding="utf-8"?>
<formControlPr xmlns="http://schemas.microsoft.com/office/spreadsheetml/2009/9/main" objectType="Drop" dropLines="15" dropStyle="combo" dx="16" fmlaLink="$B$27" fmlaRange="$BE$63:$BE$82" noThreeD="1" sel="1" val="0"/>
</file>

<file path=xl/ctrlProps/ctrlProp42.xml><?xml version="1.0" encoding="utf-8"?>
<formControlPr xmlns="http://schemas.microsoft.com/office/spreadsheetml/2009/9/main" objectType="Drop" dropLines="15" dropStyle="combo" dx="16" fmlaLink="$B$32" fmlaRange="$BE$63:$BE$82" noThreeD="1" sel="1" val="0"/>
</file>

<file path=xl/ctrlProps/ctrlProp43.xml><?xml version="1.0" encoding="utf-8"?>
<formControlPr xmlns="http://schemas.microsoft.com/office/spreadsheetml/2009/9/main" objectType="Drop" dropLines="15" dropStyle="combo" dx="16" fmlaLink="$B$40" fmlaRange="$BE$63:$BE$82" noThreeD="1" sel="1" val="0"/>
</file>

<file path=xl/ctrlProps/ctrlProp44.xml><?xml version="1.0" encoding="utf-8"?>
<formControlPr xmlns="http://schemas.microsoft.com/office/spreadsheetml/2009/9/main" objectType="Drop" dropLines="15" dropStyle="combo" dx="16" fmlaLink="$B$36" fmlaRange="$BE$63:$BE$82" noThreeD="1" sel="1" val="0"/>
</file>

<file path=xl/ctrlProps/ctrlProp45.xml><?xml version="1.0" encoding="utf-8"?>
<formControlPr xmlns="http://schemas.microsoft.com/office/spreadsheetml/2009/9/main" objectType="Drop" dropLines="15" dropStyle="combo" dx="16" fmlaLink="$B$27" fmlaRange="$BE$63:$BE$82" noThreeD="1" sel="20" val="5"/>
</file>

<file path=xl/ctrlProps/ctrlProp46.xml><?xml version="1.0" encoding="utf-8"?>
<formControlPr xmlns="http://schemas.microsoft.com/office/spreadsheetml/2009/9/main" objectType="Drop" dropLines="15" dropStyle="combo" dx="16" fmlaLink="$B$32" fmlaRange="$BE$63:$BE$82" noThreeD="1" sel="20" val="5"/>
</file>

<file path=xl/ctrlProps/ctrlProp47.xml><?xml version="1.0" encoding="utf-8"?>
<formControlPr xmlns="http://schemas.microsoft.com/office/spreadsheetml/2009/9/main" objectType="Drop" dropLines="15" dropStyle="combo" dx="16" fmlaLink="$B$40" fmlaRange="$BE$63:$BE$82" noThreeD="1" sel="20" val="5"/>
</file>

<file path=xl/ctrlProps/ctrlProp48.xml><?xml version="1.0" encoding="utf-8"?>
<formControlPr xmlns="http://schemas.microsoft.com/office/spreadsheetml/2009/9/main" objectType="Drop" dropLines="15" dropStyle="combo" dx="16" fmlaLink="$B$36" fmlaRange="$BE$63:$BE$82" noThreeD="1" sel="20" val="5"/>
</file>

<file path=xl/ctrlProps/ctrlProp49.xml><?xml version="1.0" encoding="utf-8"?>
<formControlPr xmlns="http://schemas.microsoft.com/office/spreadsheetml/2009/9/main" objectType="Drop" dropLines="15" dropStyle="combo" dx="16" fmlaLink="$B$27" fmlaRange="$BE$63:$BE$82" noThreeD="1" sel="20" val="5"/>
</file>

<file path=xl/ctrlProps/ctrlProp5.xml><?xml version="1.0" encoding="utf-8"?>
<formControlPr xmlns="http://schemas.microsoft.com/office/spreadsheetml/2009/9/main" objectType="Radio" firstButton="1" fmlaLink="$B$25" lockText="1" noThreeD="1"/>
</file>

<file path=xl/ctrlProps/ctrlProp50.xml><?xml version="1.0" encoding="utf-8"?>
<formControlPr xmlns="http://schemas.microsoft.com/office/spreadsheetml/2009/9/main" objectType="Drop" dropLines="15" dropStyle="combo" dx="16" fmlaLink="$B$32" fmlaRange="$BE$63:$BE$82" noThreeD="1" sel="20" val="5"/>
</file>

<file path=xl/ctrlProps/ctrlProp51.xml><?xml version="1.0" encoding="utf-8"?>
<formControlPr xmlns="http://schemas.microsoft.com/office/spreadsheetml/2009/9/main" objectType="Drop" dropLines="15" dropStyle="combo" dx="16" fmlaLink="$B$40" fmlaRange="$BE$63:$BE$82" noThreeD="1" sel="20" val="5"/>
</file>

<file path=xl/ctrlProps/ctrlProp52.xml><?xml version="1.0" encoding="utf-8"?>
<formControlPr xmlns="http://schemas.microsoft.com/office/spreadsheetml/2009/9/main" objectType="Drop" dropLines="15" dropStyle="combo" dx="16" fmlaLink="$B$36" fmlaRange="$BE$63:$BE$82" noThreeD="1" sel="20" val="5"/>
</file>

<file path=xl/ctrlProps/ctrlProp6.xml><?xml version="1.0" encoding="utf-8"?>
<formControlPr xmlns="http://schemas.microsoft.com/office/spreadsheetml/2009/9/main" objectType="Drop" dropLines="5" dropStyle="combo" dx="16" fmlaLink="$AO$36" fmlaRange="$BM$68:$BM$72" sel="3" val="0"/>
</file>

<file path=xl/ctrlProps/ctrlProp7.xml><?xml version="1.0" encoding="utf-8"?>
<formControlPr xmlns="http://schemas.microsoft.com/office/spreadsheetml/2009/9/main" objectType="Drop" dropLines="5" dropStyle="combo" dx="16" fmlaLink="$AO$38" fmlaRange="$BN$68:$BN$72" sel="3" val="0"/>
</file>

<file path=xl/ctrlProps/ctrlProp8.xml><?xml version="1.0" encoding="utf-8"?>
<formControlPr xmlns="http://schemas.microsoft.com/office/spreadsheetml/2009/9/main" objectType="Drop" dropLines="10" dropStyle="combo" dx="16" fmlaLink="$AO$40" fmlaRange="$BO$68:$BO$76" sel="6" val="0"/>
</file>

<file path=xl/ctrlProps/ctrlProp9.xml><?xml version="1.0" encoding="utf-8"?>
<formControlPr xmlns="http://schemas.microsoft.com/office/spreadsheetml/2009/9/main" objectType="Drop" dropStyle="combo" dx="16" fmlaLink="$AO$42" fmlaRange="$BP$68:$BP$70" sel="2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1.png"/><Relationship Id="rId1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1.png"/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10.png"/><Relationship Id="rId1" Type="http://schemas.openxmlformats.org/officeDocument/2006/relationships/image" Target="../media/image7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png"/><Relationship Id="rId3" Type="http://schemas.openxmlformats.org/officeDocument/2006/relationships/image" Target="../media/image15.png"/><Relationship Id="rId7" Type="http://schemas.openxmlformats.org/officeDocument/2006/relationships/image" Target="../media/image19.png"/><Relationship Id="rId2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image" Target="../media/image18.png"/><Relationship Id="rId11" Type="http://schemas.openxmlformats.org/officeDocument/2006/relationships/image" Target="../media/image23.png"/><Relationship Id="rId5" Type="http://schemas.openxmlformats.org/officeDocument/2006/relationships/image" Target="../media/image17.png"/><Relationship Id="rId10" Type="http://schemas.openxmlformats.org/officeDocument/2006/relationships/image" Target="../media/image22.png"/><Relationship Id="rId4" Type="http://schemas.openxmlformats.org/officeDocument/2006/relationships/image" Target="../media/image16.png"/><Relationship Id="rId9" Type="http://schemas.openxmlformats.org/officeDocument/2006/relationships/image" Target="../media/image2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35720</xdr:colOff>
      <xdr:row>0</xdr:row>
      <xdr:rowOff>18256</xdr:rowOff>
    </xdr:from>
    <xdr:to>
      <xdr:col>40</xdr:col>
      <xdr:colOff>82444</xdr:colOff>
      <xdr:row>2</xdr:row>
      <xdr:rowOff>133349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6045" y="18256"/>
          <a:ext cx="389623" cy="419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</xdr:row>
          <xdr:rowOff>0</xdr:rowOff>
        </xdr:from>
        <xdr:to>
          <xdr:col>40</xdr:col>
          <xdr:colOff>104775</xdr:colOff>
          <xdr:row>23</xdr:row>
          <xdr:rowOff>0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19050</xdr:rowOff>
        </xdr:from>
        <xdr:to>
          <xdr:col>16</xdr:col>
          <xdr:colOff>66675</xdr:colOff>
          <xdr:row>22</xdr:row>
          <xdr:rowOff>161925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>
                <a:alpha val="44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Poptávka šachetních dveří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22</xdr:row>
          <xdr:rowOff>28575</xdr:rowOff>
        </xdr:from>
        <xdr:to>
          <xdr:col>25</xdr:col>
          <xdr:colOff>200025</xdr:colOff>
          <xdr:row>22</xdr:row>
          <xdr:rowOff>171450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>
                <a:alpha val="75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Objednávka šachetních dveří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23</xdr:row>
          <xdr:rowOff>19050</xdr:rowOff>
        </xdr:from>
        <xdr:to>
          <xdr:col>40</xdr:col>
          <xdr:colOff>104775</xdr:colOff>
          <xdr:row>25</xdr:row>
          <xdr:rowOff>38100</xdr:rowOff>
        </xdr:to>
        <xdr:sp macro="" textlink="">
          <xdr:nvSpPr>
            <xdr:cNvPr id="1032" name="Group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161925</xdr:colOff>
          <xdr:row>24</xdr:row>
          <xdr:rowOff>19050</xdr:rowOff>
        </xdr:from>
        <xdr:to>
          <xdr:col>30</xdr:col>
          <xdr:colOff>85725</xdr:colOff>
          <xdr:row>25</xdr:row>
          <xdr:rowOff>9525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>
                <a:alpha val="75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VDLM - 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35</xdr:row>
          <xdr:rowOff>9525</xdr:rowOff>
        </xdr:from>
        <xdr:to>
          <xdr:col>29</xdr:col>
          <xdr:colOff>0</xdr:colOff>
          <xdr:row>35</xdr:row>
          <xdr:rowOff>219075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37</xdr:row>
          <xdr:rowOff>19050</xdr:rowOff>
        </xdr:from>
        <xdr:to>
          <xdr:col>29</xdr:col>
          <xdr:colOff>0</xdr:colOff>
          <xdr:row>37</xdr:row>
          <xdr:rowOff>219075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39</xdr:row>
          <xdr:rowOff>19050</xdr:rowOff>
        </xdr:from>
        <xdr:to>
          <xdr:col>29</xdr:col>
          <xdr:colOff>0</xdr:colOff>
          <xdr:row>39</xdr:row>
          <xdr:rowOff>228600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41</xdr:row>
          <xdr:rowOff>19050</xdr:rowOff>
        </xdr:from>
        <xdr:to>
          <xdr:col>29</xdr:col>
          <xdr:colOff>0</xdr:colOff>
          <xdr:row>41</xdr:row>
          <xdr:rowOff>219075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43</xdr:row>
          <xdr:rowOff>28575</xdr:rowOff>
        </xdr:from>
        <xdr:to>
          <xdr:col>30</xdr:col>
          <xdr:colOff>104775</xdr:colOff>
          <xdr:row>44</xdr:row>
          <xdr:rowOff>28575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>
                <a:alpha val="74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43</xdr:row>
          <xdr:rowOff>0</xdr:rowOff>
        </xdr:from>
        <xdr:to>
          <xdr:col>41</xdr:col>
          <xdr:colOff>0</xdr:colOff>
          <xdr:row>45</xdr:row>
          <xdr:rowOff>0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43</xdr:row>
          <xdr:rowOff>28575</xdr:rowOff>
        </xdr:from>
        <xdr:to>
          <xdr:col>35</xdr:col>
          <xdr:colOff>142875</xdr:colOff>
          <xdr:row>44</xdr:row>
          <xdr:rowOff>28575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>
                <a:alpha val="74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47</xdr:row>
          <xdr:rowOff>9525</xdr:rowOff>
        </xdr:from>
        <xdr:to>
          <xdr:col>41</xdr:col>
          <xdr:colOff>0</xdr:colOff>
          <xdr:row>48</xdr:row>
          <xdr:rowOff>76200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50</xdr:col>
      <xdr:colOff>403848</xdr:colOff>
      <xdr:row>0</xdr:row>
      <xdr:rowOff>142875</xdr:rowOff>
    </xdr:from>
    <xdr:to>
      <xdr:col>51</xdr:col>
      <xdr:colOff>866775</xdr:colOff>
      <xdr:row>27</xdr:row>
      <xdr:rowOff>47625</xdr:rowOff>
    </xdr:to>
    <xdr:pic>
      <xdr:nvPicPr>
        <xdr:cNvPr id="19" name="Obrázek 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4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8523" y="142875"/>
          <a:ext cx="1386852" cy="287655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16</xdr:col>
          <xdr:colOff>66675</xdr:colOff>
          <xdr:row>36</xdr:row>
          <xdr:rowOff>28575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142875</xdr:colOff>
          <xdr:row>24</xdr:row>
          <xdr:rowOff>9525</xdr:rowOff>
        </xdr:from>
        <xdr:to>
          <xdr:col>39</xdr:col>
          <xdr:colOff>66675</xdr:colOff>
          <xdr:row>25</xdr:row>
          <xdr:rowOff>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>
                <a:alpha val="73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VDLM - U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24</xdr:row>
          <xdr:rowOff>19050</xdr:rowOff>
        </xdr:from>
        <xdr:to>
          <xdr:col>20</xdr:col>
          <xdr:colOff>123825</xdr:colOff>
          <xdr:row>25</xdr:row>
          <xdr:rowOff>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>
                <a:alpha val="75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VDLM - 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47</xdr:row>
          <xdr:rowOff>38100</xdr:rowOff>
        </xdr:from>
        <xdr:to>
          <xdr:col>30</xdr:col>
          <xdr:colOff>104775</xdr:colOff>
          <xdr:row>48</xdr:row>
          <xdr:rowOff>38100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>
                <a:alpha val="74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47</xdr:row>
          <xdr:rowOff>38100</xdr:rowOff>
        </xdr:from>
        <xdr:to>
          <xdr:col>35</xdr:col>
          <xdr:colOff>142875</xdr:colOff>
          <xdr:row>48</xdr:row>
          <xdr:rowOff>38100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>
                <a:alpha val="74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33</xdr:row>
          <xdr:rowOff>0</xdr:rowOff>
        </xdr:from>
        <xdr:to>
          <xdr:col>8</xdr:col>
          <xdr:colOff>0</xdr:colOff>
          <xdr:row>34</xdr:row>
          <xdr:rowOff>28575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 zdiva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33</xdr:row>
          <xdr:rowOff>0</xdr:rowOff>
        </xdr:from>
        <xdr:to>
          <xdr:col>14</xdr:col>
          <xdr:colOff>85725</xdr:colOff>
          <xdr:row>34</xdr:row>
          <xdr:rowOff>28575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ocelová konstrukce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37</xdr:row>
          <xdr:rowOff>57150</xdr:rowOff>
        </xdr:from>
        <xdr:to>
          <xdr:col>16</xdr:col>
          <xdr:colOff>66675</xdr:colOff>
          <xdr:row>45</xdr:row>
          <xdr:rowOff>228600</xdr:rowOff>
        </xdr:to>
        <xdr:sp macro="" textlink="">
          <xdr:nvSpPr>
            <xdr:cNvPr id="1049" name="Group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39</xdr:row>
          <xdr:rowOff>9525</xdr:rowOff>
        </xdr:from>
        <xdr:to>
          <xdr:col>8</xdr:col>
          <xdr:colOff>9525</xdr:colOff>
          <xdr:row>40</xdr:row>
          <xdr:rowOff>47625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VDU1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39</xdr:row>
          <xdr:rowOff>19050</xdr:rowOff>
        </xdr:from>
        <xdr:to>
          <xdr:col>13</xdr:col>
          <xdr:colOff>114300</xdr:colOff>
          <xdr:row>40</xdr:row>
          <xdr:rowOff>47625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VDU2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22</xdr:row>
          <xdr:rowOff>28575</xdr:rowOff>
        </xdr:from>
        <xdr:to>
          <xdr:col>39</xdr:col>
          <xdr:colOff>76200</xdr:colOff>
          <xdr:row>22</xdr:row>
          <xdr:rowOff>171450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69696" mc:Ignorable="a14" a14:legacySpreadsheetColorIndex="55">
                <a:alpha val="75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Podklad pro výrobu - zákazník nevyplňuje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43</xdr:row>
          <xdr:rowOff>47625</xdr:rowOff>
        </xdr:from>
        <xdr:to>
          <xdr:col>8</xdr:col>
          <xdr:colOff>0</xdr:colOff>
          <xdr:row>44</xdr:row>
          <xdr:rowOff>47625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ATYP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22</xdr:col>
      <xdr:colOff>90055</xdr:colOff>
      <xdr:row>58</xdr:row>
      <xdr:rowOff>101311</xdr:rowOff>
    </xdr:from>
    <xdr:to>
      <xdr:col>25</xdr:col>
      <xdr:colOff>138365</xdr:colOff>
      <xdr:row>64</xdr:row>
      <xdr:rowOff>2598</xdr:rowOff>
    </xdr:to>
    <xdr:pic>
      <xdr:nvPicPr>
        <xdr:cNvPr id="36" name="Obrázek 3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7721311"/>
          <a:ext cx="567855" cy="1442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59</xdr:row>
          <xdr:rowOff>19050</xdr:rowOff>
        </xdr:from>
        <xdr:to>
          <xdr:col>21</xdr:col>
          <xdr:colOff>9525</xdr:colOff>
          <xdr:row>59</xdr:row>
          <xdr:rowOff>219075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60</xdr:row>
          <xdr:rowOff>104775</xdr:rowOff>
        </xdr:from>
        <xdr:to>
          <xdr:col>21</xdr:col>
          <xdr:colOff>0</xdr:colOff>
          <xdr:row>61</xdr:row>
          <xdr:rowOff>38100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47</xdr:col>
      <xdr:colOff>392907</xdr:colOff>
      <xdr:row>0</xdr:row>
      <xdr:rowOff>130969</xdr:rowOff>
    </xdr:from>
    <xdr:to>
      <xdr:col>48</xdr:col>
      <xdr:colOff>862013</xdr:colOff>
      <xdr:row>27</xdr:row>
      <xdr:rowOff>28575</xdr:rowOff>
    </xdr:to>
    <xdr:pic>
      <xdr:nvPicPr>
        <xdr:cNvPr id="40" name="Obrázek 3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7313" y="130969"/>
          <a:ext cx="1397794" cy="285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47625</xdr:colOff>
      <xdr:row>0</xdr:row>
      <xdr:rowOff>154780</xdr:rowOff>
    </xdr:from>
    <xdr:to>
      <xdr:col>45</xdr:col>
      <xdr:colOff>507206</xdr:colOff>
      <xdr:row>28</xdr:row>
      <xdr:rowOff>4761</xdr:rowOff>
    </xdr:to>
    <xdr:pic>
      <xdr:nvPicPr>
        <xdr:cNvPr id="42" name="Obrázek 4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5156" y="154780"/>
          <a:ext cx="1388269" cy="2867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201757</xdr:colOff>
      <xdr:row>58</xdr:row>
      <xdr:rowOff>61479</xdr:rowOff>
    </xdr:from>
    <xdr:to>
      <xdr:col>25</xdr:col>
      <xdr:colOff>201757</xdr:colOff>
      <xdr:row>65</xdr:row>
      <xdr:rowOff>31172</xdr:rowOff>
    </xdr:to>
    <xdr:cxnSp macro="">
      <xdr:nvCxnSpPr>
        <xdr:cNvPr id="38" name="Přímá spojnice 37"/>
        <xdr:cNvCxnSpPr/>
      </xdr:nvCxnSpPr>
      <xdr:spPr>
        <a:xfrm>
          <a:off x="4384098" y="7681479"/>
          <a:ext cx="0" cy="1779443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59</xdr:row>
          <xdr:rowOff>85725</xdr:rowOff>
        </xdr:from>
        <xdr:to>
          <xdr:col>33</xdr:col>
          <xdr:colOff>0</xdr:colOff>
          <xdr:row>60</xdr:row>
          <xdr:rowOff>38100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60</xdr:row>
          <xdr:rowOff>66675</xdr:rowOff>
        </xdr:from>
        <xdr:to>
          <xdr:col>33</xdr:col>
          <xdr:colOff>0</xdr:colOff>
          <xdr:row>61</xdr:row>
          <xdr:rowOff>19050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59</xdr:row>
          <xdr:rowOff>28575</xdr:rowOff>
        </xdr:from>
        <xdr:to>
          <xdr:col>34</xdr:col>
          <xdr:colOff>142875</xdr:colOff>
          <xdr:row>61</xdr:row>
          <xdr:rowOff>47625</xdr:rowOff>
        </xdr:to>
        <xdr:sp macro="" textlink="">
          <xdr:nvSpPr>
            <xdr:cNvPr id="1069" name="Group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44</xdr:col>
      <xdr:colOff>238125</xdr:colOff>
      <xdr:row>28</xdr:row>
      <xdr:rowOff>99729</xdr:rowOff>
    </xdr:from>
    <xdr:to>
      <xdr:col>51</xdr:col>
      <xdr:colOff>685800</xdr:colOff>
      <xdr:row>71</xdr:row>
      <xdr:rowOff>17662</xdr:rowOff>
    </xdr:to>
    <xdr:pic>
      <xdr:nvPicPr>
        <xdr:cNvPr id="39" name="Obrázek 3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lum bright="-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3100104"/>
          <a:ext cx="5019675" cy="7080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9525</xdr:rowOff>
        </xdr:from>
        <xdr:to>
          <xdr:col>16</xdr:col>
          <xdr:colOff>66675</xdr:colOff>
          <xdr:row>29</xdr:row>
          <xdr:rowOff>114300</xdr:rowOff>
        </xdr:to>
        <xdr:sp macro="" textlink="">
          <xdr:nvSpPr>
            <xdr:cNvPr id="1070" name="Group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28</xdr:row>
          <xdr:rowOff>85725</xdr:rowOff>
        </xdr:from>
        <xdr:to>
          <xdr:col>16</xdr:col>
          <xdr:colOff>19050</xdr:colOff>
          <xdr:row>29</xdr:row>
          <xdr:rowOff>47625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163512</xdr:colOff>
      <xdr:row>0</xdr:row>
      <xdr:rowOff>11906</xdr:rowOff>
    </xdr:from>
    <xdr:ext cx="673894" cy="723268"/>
    <xdr:pic>
      <xdr:nvPicPr>
        <xdr:cNvPr id="12" name="Obrázek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8887" y="11906"/>
          <a:ext cx="673894" cy="723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224414</xdr:colOff>
      <xdr:row>39</xdr:row>
      <xdr:rowOff>0</xdr:rowOff>
    </xdr:from>
    <xdr:ext cx="1490086" cy="1246187"/>
    <xdr:pic>
      <xdr:nvPicPr>
        <xdr:cNvPr id="13" name="Obrázek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5364" y="7439025"/>
          <a:ext cx="1490086" cy="1246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163512</xdr:colOff>
      <xdr:row>0</xdr:row>
      <xdr:rowOff>11906</xdr:rowOff>
    </xdr:from>
    <xdr:ext cx="673894" cy="723268"/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8887" y="11906"/>
          <a:ext cx="673894" cy="723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52964</xdr:colOff>
      <xdr:row>33</xdr:row>
      <xdr:rowOff>42095</xdr:rowOff>
    </xdr:from>
    <xdr:ext cx="1213862" cy="1291406"/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1089" y="6338120"/>
          <a:ext cx="1213862" cy="1291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41</xdr:row>
          <xdr:rowOff>161925</xdr:rowOff>
        </xdr:from>
        <xdr:to>
          <xdr:col>21</xdr:col>
          <xdr:colOff>19050</xdr:colOff>
          <xdr:row>43</xdr:row>
          <xdr:rowOff>57150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41</xdr:row>
          <xdr:rowOff>152400</xdr:rowOff>
        </xdr:from>
        <xdr:to>
          <xdr:col>16</xdr:col>
          <xdr:colOff>152400</xdr:colOff>
          <xdr:row>43</xdr:row>
          <xdr:rowOff>47625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41</xdr:row>
          <xdr:rowOff>161925</xdr:rowOff>
        </xdr:from>
        <xdr:to>
          <xdr:col>12</xdr:col>
          <xdr:colOff>66675</xdr:colOff>
          <xdr:row>43</xdr:row>
          <xdr:rowOff>57150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51</xdr:row>
          <xdr:rowOff>38100</xdr:rowOff>
        </xdr:from>
        <xdr:to>
          <xdr:col>21</xdr:col>
          <xdr:colOff>66675</xdr:colOff>
          <xdr:row>52</xdr:row>
          <xdr:rowOff>104775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51</xdr:row>
          <xdr:rowOff>38100</xdr:rowOff>
        </xdr:from>
        <xdr:to>
          <xdr:col>12</xdr:col>
          <xdr:colOff>66675</xdr:colOff>
          <xdr:row>52</xdr:row>
          <xdr:rowOff>104775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61</xdr:row>
          <xdr:rowOff>152400</xdr:rowOff>
        </xdr:from>
        <xdr:to>
          <xdr:col>21</xdr:col>
          <xdr:colOff>66675</xdr:colOff>
          <xdr:row>63</xdr:row>
          <xdr:rowOff>28575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61</xdr:row>
          <xdr:rowOff>152400</xdr:rowOff>
        </xdr:from>
        <xdr:to>
          <xdr:col>16</xdr:col>
          <xdr:colOff>152400</xdr:colOff>
          <xdr:row>63</xdr:row>
          <xdr:rowOff>28575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61</xdr:row>
          <xdr:rowOff>161925</xdr:rowOff>
        </xdr:from>
        <xdr:to>
          <xdr:col>12</xdr:col>
          <xdr:colOff>66675</xdr:colOff>
          <xdr:row>63</xdr:row>
          <xdr:rowOff>57150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7</xdr:col>
      <xdr:colOff>25400</xdr:colOff>
      <xdr:row>52</xdr:row>
      <xdr:rowOff>2117</xdr:rowOff>
    </xdr:from>
    <xdr:to>
      <xdr:col>7</xdr:col>
      <xdr:colOff>30692</xdr:colOff>
      <xdr:row>65</xdr:row>
      <xdr:rowOff>41275</xdr:rowOff>
    </xdr:to>
    <xdr:cxnSp macro="">
      <xdr:nvCxnSpPr>
        <xdr:cNvPr id="5" name="Přímá spojnice se šipkou 4"/>
        <xdr:cNvCxnSpPr/>
      </xdr:nvCxnSpPr>
      <xdr:spPr>
        <a:xfrm flipH="1" flipV="1">
          <a:off x="480483" y="5981700"/>
          <a:ext cx="5292" cy="252624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50</xdr:row>
      <xdr:rowOff>0</xdr:rowOff>
    </xdr:from>
    <xdr:to>
      <xdr:col>20</xdr:col>
      <xdr:colOff>123825</xdr:colOff>
      <xdr:row>50</xdr:row>
      <xdr:rowOff>0</xdr:rowOff>
    </xdr:to>
    <xdr:cxnSp macro="">
      <xdr:nvCxnSpPr>
        <xdr:cNvPr id="13" name="Přímá spojnice se šipkou 12"/>
        <xdr:cNvCxnSpPr/>
      </xdr:nvCxnSpPr>
      <xdr:spPr>
        <a:xfrm>
          <a:off x="4295775" y="4191000"/>
          <a:ext cx="8858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42</xdr:row>
      <xdr:rowOff>95250</xdr:rowOff>
    </xdr:from>
    <xdr:to>
      <xdr:col>14</xdr:col>
      <xdr:colOff>9525</xdr:colOff>
      <xdr:row>52</xdr:row>
      <xdr:rowOff>1</xdr:rowOff>
    </xdr:to>
    <xdr:cxnSp macro="">
      <xdr:nvCxnSpPr>
        <xdr:cNvPr id="17" name="Přímá spojnice se šipkou 16"/>
        <xdr:cNvCxnSpPr/>
      </xdr:nvCxnSpPr>
      <xdr:spPr>
        <a:xfrm flipV="1">
          <a:off x="3924300" y="2190750"/>
          <a:ext cx="0" cy="238125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161925</xdr:colOff>
      <xdr:row>41</xdr:row>
      <xdr:rowOff>66675</xdr:rowOff>
    </xdr:from>
    <xdr:to>
      <xdr:col>20</xdr:col>
      <xdr:colOff>95250</xdr:colOff>
      <xdr:row>41</xdr:row>
      <xdr:rowOff>66675</xdr:rowOff>
    </xdr:to>
    <xdr:cxnSp macro="">
      <xdr:nvCxnSpPr>
        <xdr:cNvPr id="30" name="Přímá spojnice se šipkou 29"/>
        <xdr:cNvCxnSpPr/>
      </xdr:nvCxnSpPr>
      <xdr:spPr>
        <a:xfrm>
          <a:off x="2124075" y="4724400"/>
          <a:ext cx="8858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42</xdr:col>
      <xdr:colOff>171331</xdr:colOff>
      <xdr:row>0</xdr:row>
      <xdr:rowOff>28574</xdr:rowOff>
    </xdr:from>
    <xdr:to>
      <xdr:col>45</xdr:col>
      <xdr:colOff>58365</xdr:colOff>
      <xdr:row>2</xdr:row>
      <xdr:rowOff>266700</xdr:rowOff>
    </xdr:to>
    <xdr:pic>
      <xdr:nvPicPr>
        <xdr:cNvPr id="32" name="Obrázek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856" y="28574"/>
          <a:ext cx="458534" cy="542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9525</xdr:colOff>
      <xdr:row>52</xdr:row>
      <xdr:rowOff>19050</xdr:rowOff>
    </xdr:from>
    <xdr:to>
      <xdr:col>14</xdr:col>
      <xdr:colOff>9525</xdr:colOff>
      <xdr:row>62</xdr:row>
      <xdr:rowOff>142875</xdr:rowOff>
    </xdr:to>
    <xdr:cxnSp macro="">
      <xdr:nvCxnSpPr>
        <xdr:cNvPr id="33" name="Přímá spojnice se šipkou 32"/>
        <xdr:cNvCxnSpPr/>
      </xdr:nvCxnSpPr>
      <xdr:spPr>
        <a:xfrm flipV="1">
          <a:off x="2552700" y="7124700"/>
          <a:ext cx="0" cy="16478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171450</xdr:colOff>
      <xdr:row>61</xdr:row>
      <xdr:rowOff>19050</xdr:rowOff>
    </xdr:from>
    <xdr:to>
      <xdr:col>20</xdr:col>
      <xdr:colOff>104775</xdr:colOff>
      <xdr:row>61</xdr:row>
      <xdr:rowOff>19050</xdr:rowOff>
    </xdr:to>
    <xdr:cxnSp macro="">
      <xdr:nvCxnSpPr>
        <xdr:cNvPr id="35" name="Přímá spojnice se šipkou 34"/>
        <xdr:cNvCxnSpPr/>
      </xdr:nvCxnSpPr>
      <xdr:spPr>
        <a:xfrm>
          <a:off x="2895600" y="8458200"/>
          <a:ext cx="8858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9525</xdr:colOff>
      <xdr:row>45</xdr:row>
      <xdr:rowOff>0</xdr:rowOff>
    </xdr:from>
    <xdr:to>
      <xdr:col>40</xdr:col>
      <xdr:colOff>9525</xdr:colOff>
      <xdr:row>45</xdr:row>
      <xdr:rowOff>0</xdr:rowOff>
    </xdr:to>
    <xdr:cxnSp macro="">
      <xdr:nvCxnSpPr>
        <xdr:cNvPr id="18" name="Přímá spojnice se šipkou 17"/>
        <xdr:cNvCxnSpPr/>
      </xdr:nvCxnSpPr>
      <xdr:spPr>
        <a:xfrm>
          <a:off x="5819775" y="5791200"/>
          <a:ext cx="10572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45</xdr:row>
      <xdr:rowOff>152400</xdr:rowOff>
    </xdr:from>
    <xdr:to>
      <xdr:col>34</xdr:col>
      <xdr:colOff>0</xdr:colOff>
      <xdr:row>59</xdr:row>
      <xdr:rowOff>0</xdr:rowOff>
    </xdr:to>
    <xdr:cxnSp macro="">
      <xdr:nvCxnSpPr>
        <xdr:cNvPr id="19" name="Přímá spojnice se šipkou 18"/>
        <xdr:cNvCxnSpPr/>
      </xdr:nvCxnSpPr>
      <xdr:spPr>
        <a:xfrm flipV="1">
          <a:off x="5619750" y="5943600"/>
          <a:ext cx="0" cy="20383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34636</xdr:colOff>
      <xdr:row>11</xdr:row>
      <xdr:rowOff>69272</xdr:rowOff>
    </xdr:from>
    <xdr:to>
      <xdr:col>48</xdr:col>
      <xdr:colOff>539461</xdr:colOff>
      <xdr:row>41</xdr:row>
      <xdr:rowOff>5195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9836" y="1364672"/>
          <a:ext cx="4772025" cy="5736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26</xdr:row>
          <xdr:rowOff>57150</xdr:rowOff>
        </xdr:from>
        <xdr:to>
          <xdr:col>35</xdr:col>
          <xdr:colOff>152400</xdr:colOff>
          <xdr:row>27</xdr:row>
          <xdr:rowOff>133350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31</xdr:row>
          <xdr:rowOff>28575</xdr:rowOff>
        </xdr:from>
        <xdr:to>
          <xdr:col>35</xdr:col>
          <xdr:colOff>142875</xdr:colOff>
          <xdr:row>31</xdr:row>
          <xdr:rowOff>295275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39</xdr:row>
          <xdr:rowOff>28575</xdr:rowOff>
        </xdr:from>
        <xdr:to>
          <xdr:col>35</xdr:col>
          <xdr:colOff>152400</xdr:colOff>
          <xdr:row>39</xdr:row>
          <xdr:rowOff>295275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35</xdr:row>
          <xdr:rowOff>28575</xdr:rowOff>
        </xdr:from>
        <xdr:to>
          <xdr:col>35</xdr:col>
          <xdr:colOff>152400</xdr:colOff>
          <xdr:row>35</xdr:row>
          <xdr:rowOff>304800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37</xdr:col>
      <xdr:colOff>95250</xdr:colOff>
      <xdr:row>0</xdr:row>
      <xdr:rowOff>19049</xdr:rowOff>
    </xdr:from>
    <xdr:to>
      <xdr:col>39</xdr:col>
      <xdr:colOff>141973</xdr:colOff>
      <xdr:row>2</xdr:row>
      <xdr:rowOff>123824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19049"/>
          <a:ext cx="389623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25</xdr:row>
      <xdr:rowOff>47625</xdr:rowOff>
    </xdr:from>
    <xdr:to>
      <xdr:col>17</xdr:col>
      <xdr:colOff>0</xdr:colOff>
      <xdr:row>51</xdr:row>
      <xdr:rowOff>142875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190875"/>
          <a:ext cx="2476500" cy="514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34636</xdr:colOff>
      <xdr:row>11</xdr:row>
      <xdr:rowOff>69272</xdr:rowOff>
    </xdr:from>
    <xdr:to>
      <xdr:col>48</xdr:col>
      <xdr:colOff>539461</xdr:colOff>
      <xdr:row>41</xdr:row>
      <xdr:rowOff>5195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9836" y="1364672"/>
          <a:ext cx="4772025" cy="5736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26</xdr:row>
          <xdr:rowOff>57150</xdr:rowOff>
        </xdr:from>
        <xdr:to>
          <xdr:col>35</xdr:col>
          <xdr:colOff>142875</xdr:colOff>
          <xdr:row>27</xdr:row>
          <xdr:rowOff>133350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31</xdr:row>
          <xdr:rowOff>28575</xdr:rowOff>
        </xdr:from>
        <xdr:to>
          <xdr:col>35</xdr:col>
          <xdr:colOff>142875</xdr:colOff>
          <xdr:row>31</xdr:row>
          <xdr:rowOff>295275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39</xdr:row>
          <xdr:rowOff>28575</xdr:rowOff>
        </xdr:from>
        <xdr:to>
          <xdr:col>35</xdr:col>
          <xdr:colOff>152400</xdr:colOff>
          <xdr:row>39</xdr:row>
          <xdr:rowOff>304800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35</xdr:row>
          <xdr:rowOff>28575</xdr:rowOff>
        </xdr:from>
        <xdr:to>
          <xdr:col>35</xdr:col>
          <xdr:colOff>152400</xdr:colOff>
          <xdr:row>35</xdr:row>
          <xdr:rowOff>304800</xdr:rowOff>
        </xdr:to>
        <xdr:sp macro="" textlink="">
          <xdr:nvSpPr>
            <xdr:cNvPr id="3076" name="Drop Dow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37</xdr:col>
      <xdr:colOff>9525</xdr:colOff>
      <xdr:row>0</xdr:row>
      <xdr:rowOff>28575</xdr:rowOff>
    </xdr:from>
    <xdr:to>
      <xdr:col>39</xdr:col>
      <xdr:colOff>56248</xdr:colOff>
      <xdr:row>2</xdr:row>
      <xdr:rowOff>142875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575"/>
          <a:ext cx="389623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114300</xdr:colOff>
      <xdr:row>25</xdr:row>
      <xdr:rowOff>133350</xdr:rowOff>
    </xdr:from>
    <xdr:to>
      <xdr:col>17</xdr:col>
      <xdr:colOff>0</xdr:colOff>
      <xdr:row>52</xdr:row>
      <xdr:rowOff>19050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276600"/>
          <a:ext cx="2457450" cy="512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34636</xdr:colOff>
      <xdr:row>11</xdr:row>
      <xdr:rowOff>69272</xdr:rowOff>
    </xdr:from>
    <xdr:to>
      <xdr:col>48</xdr:col>
      <xdr:colOff>539461</xdr:colOff>
      <xdr:row>41</xdr:row>
      <xdr:rowOff>5195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9836" y="1364672"/>
          <a:ext cx="4772025" cy="5736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26</xdr:row>
          <xdr:rowOff>57150</xdr:rowOff>
        </xdr:from>
        <xdr:to>
          <xdr:col>35</xdr:col>
          <xdr:colOff>142875</xdr:colOff>
          <xdr:row>27</xdr:row>
          <xdr:rowOff>133350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31</xdr:row>
          <xdr:rowOff>28575</xdr:rowOff>
        </xdr:from>
        <xdr:to>
          <xdr:col>35</xdr:col>
          <xdr:colOff>142875</xdr:colOff>
          <xdr:row>31</xdr:row>
          <xdr:rowOff>295275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39</xdr:row>
          <xdr:rowOff>28575</xdr:rowOff>
        </xdr:from>
        <xdr:to>
          <xdr:col>35</xdr:col>
          <xdr:colOff>152400</xdr:colOff>
          <xdr:row>39</xdr:row>
          <xdr:rowOff>304800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35</xdr:row>
          <xdr:rowOff>28575</xdr:rowOff>
        </xdr:from>
        <xdr:to>
          <xdr:col>35</xdr:col>
          <xdr:colOff>152400</xdr:colOff>
          <xdr:row>35</xdr:row>
          <xdr:rowOff>304800</xdr:rowOff>
        </xdr:to>
        <xdr:sp macro="" textlink="">
          <xdr:nvSpPr>
            <xdr:cNvPr id="4100" name="Drop Dow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3</xdr:col>
      <xdr:colOff>43295</xdr:colOff>
      <xdr:row>25</xdr:row>
      <xdr:rowOff>103909</xdr:rowOff>
    </xdr:from>
    <xdr:to>
      <xdr:col>16</xdr:col>
      <xdr:colOff>170122</xdr:colOff>
      <xdr:row>51</xdr:row>
      <xdr:rowOff>156729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245" y="3247159"/>
          <a:ext cx="2355677" cy="5091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19050</xdr:colOff>
      <xdr:row>0</xdr:row>
      <xdr:rowOff>38100</xdr:rowOff>
    </xdr:from>
    <xdr:to>
      <xdr:col>39</xdr:col>
      <xdr:colOff>65773</xdr:colOff>
      <xdr:row>2</xdr:row>
      <xdr:rowOff>133350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38100"/>
          <a:ext cx="389623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67470</xdr:colOff>
      <xdr:row>0</xdr:row>
      <xdr:rowOff>26195</xdr:rowOff>
    </xdr:from>
    <xdr:to>
      <xdr:col>28</xdr:col>
      <xdr:colOff>134939</xdr:colOff>
      <xdr:row>3</xdr:row>
      <xdr:rowOff>42131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6845" y="26195"/>
          <a:ext cx="464344" cy="468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62287</xdr:colOff>
      <xdr:row>9</xdr:row>
      <xdr:rowOff>23813</xdr:rowOff>
    </xdr:from>
    <xdr:to>
      <xdr:col>18</xdr:col>
      <xdr:colOff>198437</xdr:colOff>
      <xdr:row>36</xdr:row>
      <xdr:rowOff>74840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87" y="1722438"/>
          <a:ext cx="3708025" cy="5051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7938</xdr:colOff>
      <xdr:row>11</xdr:row>
      <xdr:rowOff>0</xdr:rowOff>
    </xdr:from>
    <xdr:to>
      <xdr:col>30</xdr:col>
      <xdr:colOff>122238</xdr:colOff>
      <xdr:row>35</xdr:row>
      <xdr:rowOff>22225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9813" y="1936750"/>
          <a:ext cx="2495550" cy="4594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15875</xdr:colOff>
      <xdr:row>0</xdr:row>
      <xdr:rowOff>35719</xdr:rowOff>
    </xdr:from>
    <xdr:ext cx="673894" cy="723268"/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8920" y="35719"/>
          <a:ext cx="673894" cy="723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14</xdr:col>
      <xdr:colOff>138546</xdr:colOff>
      <xdr:row>54</xdr:row>
      <xdr:rowOff>24957</xdr:rowOff>
    </xdr:from>
    <xdr:to>
      <xdr:col>18</xdr:col>
      <xdr:colOff>164523</xdr:colOff>
      <xdr:row>61</xdr:row>
      <xdr:rowOff>8660</xdr:rowOff>
    </xdr:to>
    <xdr:pic>
      <xdr:nvPicPr>
        <xdr:cNvPr id="13" name="Obrázek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5023" y="7904730"/>
          <a:ext cx="1151659" cy="1135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198148</xdr:colOff>
      <xdr:row>0</xdr:row>
      <xdr:rowOff>20565</xdr:rowOff>
    </xdr:from>
    <xdr:ext cx="673894" cy="723268"/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7398" y="20565"/>
          <a:ext cx="673894" cy="723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112568</xdr:colOff>
      <xdr:row>3</xdr:row>
      <xdr:rowOff>34635</xdr:rowOff>
    </xdr:from>
    <xdr:to>
      <xdr:col>37</xdr:col>
      <xdr:colOff>216353</xdr:colOff>
      <xdr:row>25</xdr:row>
      <xdr:rowOff>147204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4932" y="623453"/>
          <a:ext cx="2112694" cy="413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34636</xdr:colOff>
      <xdr:row>3</xdr:row>
      <xdr:rowOff>155864</xdr:rowOff>
    </xdr:from>
    <xdr:to>
      <xdr:col>46</xdr:col>
      <xdr:colOff>96116</xdr:colOff>
      <xdr:row>14</xdr:row>
      <xdr:rowOff>111703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8136" y="744682"/>
          <a:ext cx="1819275" cy="1878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129887</xdr:colOff>
      <xdr:row>28</xdr:row>
      <xdr:rowOff>121228</xdr:rowOff>
    </xdr:from>
    <xdr:to>
      <xdr:col>39</xdr:col>
      <xdr:colOff>143130</xdr:colOff>
      <xdr:row>49</xdr:row>
      <xdr:rowOff>181841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3364" y="5108864"/>
          <a:ext cx="2273266" cy="40611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69273</xdr:colOff>
      <xdr:row>30</xdr:row>
      <xdr:rowOff>34637</xdr:rowOff>
    </xdr:from>
    <xdr:to>
      <xdr:col>52</xdr:col>
      <xdr:colOff>216478</xdr:colOff>
      <xdr:row>34</xdr:row>
      <xdr:rowOff>165786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5403273"/>
          <a:ext cx="2909455" cy="893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27060</xdr:colOff>
      <xdr:row>54</xdr:row>
      <xdr:rowOff>125556</xdr:rowOff>
    </xdr:from>
    <xdr:to>
      <xdr:col>49</xdr:col>
      <xdr:colOff>107157</xdr:colOff>
      <xdr:row>63</xdr:row>
      <xdr:rowOff>137904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2998" y="10269681"/>
          <a:ext cx="2080347" cy="2012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142877</xdr:colOff>
      <xdr:row>53</xdr:row>
      <xdr:rowOff>107157</xdr:rowOff>
    </xdr:from>
    <xdr:to>
      <xdr:col>40</xdr:col>
      <xdr:colOff>81296</xdr:colOff>
      <xdr:row>76</xdr:row>
      <xdr:rowOff>95250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8440" y="10060782"/>
          <a:ext cx="2688762" cy="4655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226219</xdr:colOff>
      <xdr:row>80</xdr:row>
      <xdr:rowOff>47624</xdr:rowOff>
    </xdr:from>
    <xdr:to>
      <xdr:col>52</xdr:col>
      <xdr:colOff>214733</xdr:colOff>
      <xdr:row>88</xdr:row>
      <xdr:rowOff>190499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1782" y="15144749"/>
          <a:ext cx="5739232" cy="1666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42</xdr:col>
      <xdr:colOff>130969</xdr:colOff>
      <xdr:row>87</xdr:row>
      <xdr:rowOff>163317</xdr:rowOff>
    </xdr:from>
    <xdr:to>
      <xdr:col>47</xdr:col>
      <xdr:colOff>161925</xdr:colOff>
      <xdr:row>98</xdr:row>
      <xdr:rowOff>109536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6938" y="16832067"/>
          <a:ext cx="1281112" cy="2041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202406</xdr:colOff>
      <xdr:row>104</xdr:row>
      <xdr:rowOff>71438</xdr:rowOff>
    </xdr:from>
    <xdr:to>
      <xdr:col>54</xdr:col>
      <xdr:colOff>142030</xdr:colOff>
      <xdr:row>109</xdr:row>
      <xdr:rowOff>166688</xdr:rowOff>
    </xdr:to>
    <xdr:pic>
      <xdr:nvPicPr>
        <xdr:cNvPr id="12" name="Obrázek 11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7969" y="19740563"/>
          <a:ext cx="6190405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83344</xdr:colOff>
      <xdr:row>109</xdr:row>
      <xdr:rowOff>166688</xdr:rowOff>
    </xdr:from>
    <xdr:to>
      <xdr:col>42</xdr:col>
      <xdr:colOff>2112</xdr:colOff>
      <xdr:row>119</xdr:row>
      <xdr:rowOff>119063</xdr:rowOff>
    </xdr:to>
    <xdr:pic>
      <xdr:nvPicPr>
        <xdr:cNvPr id="13" name="Obrázek 12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20788313"/>
          <a:ext cx="2419081" cy="185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25</xdr:col>
      <xdr:colOff>221961</xdr:colOff>
      <xdr:row>51</xdr:row>
      <xdr:rowOff>68190</xdr:rowOff>
    </xdr:from>
    <xdr:ext cx="673894" cy="723268"/>
    <xdr:pic>
      <xdr:nvPicPr>
        <xdr:cNvPr id="14" name="Obrázek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5492" y="9640815"/>
          <a:ext cx="673894" cy="723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163512</xdr:colOff>
      <xdr:row>0</xdr:row>
      <xdr:rowOff>11906</xdr:rowOff>
    </xdr:from>
    <xdr:ext cx="673894" cy="723268"/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1262" y="11906"/>
          <a:ext cx="673894" cy="723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14</xdr:col>
      <xdr:colOff>224414</xdr:colOff>
      <xdr:row>36</xdr:row>
      <xdr:rowOff>0</xdr:rowOff>
    </xdr:from>
    <xdr:to>
      <xdr:col>20</xdr:col>
      <xdr:colOff>139700</xdr:colOff>
      <xdr:row>42</xdr:row>
      <xdr:rowOff>103187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8852" y="7834313"/>
          <a:ext cx="1526598" cy="1246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5.xml"/><Relationship Id="rId11" Type="http://schemas.openxmlformats.org/officeDocument/2006/relationships/ctrlProp" Target="../ctrlProps/ctrlProp40.xml"/><Relationship Id="rId5" Type="http://schemas.openxmlformats.org/officeDocument/2006/relationships/ctrlProp" Target="../ctrlProps/ctrlProp34.xml"/><Relationship Id="rId10" Type="http://schemas.openxmlformats.org/officeDocument/2006/relationships/ctrlProp" Target="../ctrlProps/ctrlProp39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3.xml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4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7.xml"/><Relationship Id="rId5" Type="http://schemas.openxmlformats.org/officeDocument/2006/relationships/ctrlProp" Target="../ctrlProps/ctrlProp46.xml"/><Relationship Id="rId4" Type="http://schemas.openxmlformats.org/officeDocument/2006/relationships/ctrlProp" Target="../ctrlProps/ctrlProp45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5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51.xml"/><Relationship Id="rId5" Type="http://schemas.openxmlformats.org/officeDocument/2006/relationships/ctrlProp" Target="../ctrlProps/ctrlProp50.xml"/><Relationship Id="rId4" Type="http://schemas.openxmlformats.org/officeDocument/2006/relationships/ctrlProp" Target="../ctrlProps/ctrlProp4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tabColor theme="4"/>
  </sheetPr>
  <dimension ref="A1:DH116"/>
  <sheetViews>
    <sheetView tabSelected="1" zoomScaleNormal="100" zoomScaleSheetLayoutView="90" workbookViewId="0">
      <selection activeCell="U9" sqref="U9:AN9"/>
    </sheetView>
  </sheetViews>
  <sheetFormatPr defaultRowHeight="15" x14ac:dyDescent="0.25"/>
  <cols>
    <col min="1" max="1" width="3" customWidth="1"/>
    <col min="2" max="2" width="3.140625" hidden="1" customWidth="1"/>
    <col min="3" max="25" width="2.5703125" customWidth="1"/>
    <col min="26" max="26" width="3.140625" customWidth="1"/>
    <col min="27" max="41" width="2.5703125" customWidth="1"/>
    <col min="42" max="42" width="2.42578125" customWidth="1"/>
    <col min="43" max="44" width="13.85546875" hidden="1" customWidth="1"/>
    <col min="45" max="45" width="13.85546875" customWidth="1"/>
    <col min="46" max="46" width="8.85546875" customWidth="1"/>
    <col min="47" max="47" width="2.140625" customWidth="1"/>
    <col min="48" max="49" width="13.85546875" customWidth="1"/>
    <col min="50" max="50" width="2.140625" customWidth="1"/>
    <col min="51" max="52" width="13.85546875" customWidth="1"/>
    <col min="53" max="54" width="2.140625" customWidth="1"/>
    <col min="55" max="55" width="6" customWidth="1"/>
    <col min="56" max="57" width="13.85546875" customWidth="1"/>
    <col min="58" max="58" width="9.140625" customWidth="1"/>
    <col min="59" max="72" width="13.85546875" customWidth="1"/>
    <col min="73" max="83" width="8" customWidth="1"/>
    <col min="84" max="112" width="13.85546875" customWidth="1"/>
  </cols>
  <sheetData>
    <row r="1" spans="1:112" ht="12" customHeight="1" x14ac:dyDescent="0.25">
      <c r="A1" s="1"/>
      <c r="B1" s="2"/>
      <c r="C1" s="3" t="s">
        <v>0</v>
      </c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 t="s">
        <v>1</v>
      </c>
      <c r="R1" s="5"/>
      <c r="S1" s="5"/>
      <c r="T1" s="5"/>
      <c r="U1" s="5"/>
      <c r="V1" s="5"/>
      <c r="W1" s="5"/>
      <c r="X1" s="5"/>
      <c r="Y1" s="4"/>
      <c r="Z1" s="4"/>
      <c r="AA1" s="4"/>
      <c r="AB1" s="4"/>
      <c r="AC1" s="4"/>
      <c r="AD1" s="4"/>
      <c r="AE1" s="4"/>
      <c r="AF1" s="4"/>
      <c r="AG1" s="7" t="s">
        <v>2</v>
      </c>
      <c r="AH1" s="4"/>
      <c r="AI1" s="4"/>
      <c r="AJ1" s="4"/>
      <c r="AK1" s="4"/>
      <c r="AL1" s="4"/>
      <c r="AM1" s="4"/>
      <c r="AN1" s="4"/>
      <c r="AO1" s="4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</row>
    <row r="2" spans="1:112" ht="12" customHeight="1" x14ac:dyDescent="0.25">
      <c r="A2" s="1"/>
      <c r="B2" s="2"/>
      <c r="C2" s="10" t="s">
        <v>3</v>
      </c>
      <c r="D2" s="10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 t="s">
        <v>4</v>
      </c>
      <c r="R2" s="5"/>
      <c r="S2" s="5"/>
      <c r="T2" s="5"/>
      <c r="U2" s="5"/>
      <c r="V2" s="5"/>
      <c r="W2" s="5"/>
      <c r="X2" s="5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8"/>
      <c r="AQ2" s="8"/>
      <c r="AR2" s="8"/>
      <c r="AS2" s="8"/>
      <c r="AT2" s="8"/>
      <c r="AU2" s="11">
        <f>B25</f>
        <v>3</v>
      </c>
      <c r="AV2" s="8"/>
      <c r="AW2" s="8"/>
      <c r="AX2" s="11">
        <f>B25</f>
        <v>3</v>
      </c>
      <c r="AY2" s="8"/>
      <c r="AZ2" s="8"/>
      <c r="BA2" s="11">
        <f>AU2</f>
        <v>3</v>
      </c>
      <c r="BB2" s="9"/>
      <c r="BC2" s="531" t="s">
        <v>5</v>
      </c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</row>
    <row r="3" spans="1:112" ht="12" customHeight="1" x14ac:dyDescent="0.25">
      <c r="A3" s="1"/>
      <c r="B3" s="2"/>
      <c r="C3" s="10" t="s">
        <v>6</v>
      </c>
      <c r="D3" s="10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8"/>
      <c r="AQ3" s="8"/>
      <c r="AR3" s="8"/>
      <c r="AS3" s="8"/>
      <c r="AT3" s="8"/>
      <c r="AU3" s="11">
        <f>$AU$2</f>
        <v>3</v>
      </c>
      <c r="AV3" s="8"/>
      <c r="AW3" s="8"/>
      <c r="AX3" s="11">
        <f>$AX$2</f>
        <v>3</v>
      </c>
      <c r="AY3" s="8"/>
      <c r="AZ3" s="8"/>
      <c r="BA3" s="11">
        <f>$BA$2</f>
        <v>3</v>
      </c>
      <c r="BB3" s="9"/>
      <c r="BC3" s="531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</row>
    <row r="4" spans="1:112" ht="1.5" customHeight="1" x14ac:dyDescent="0.25">
      <c r="A4" s="1"/>
      <c r="B4" s="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8"/>
      <c r="AQ4" s="8"/>
      <c r="AR4" s="8"/>
      <c r="AS4" s="8"/>
      <c r="AT4" s="8"/>
      <c r="AU4" s="11">
        <f t="shared" ref="AU4:AU30" si="0">$AU$2</f>
        <v>3</v>
      </c>
      <c r="AV4" s="8"/>
      <c r="AW4" s="8"/>
      <c r="AX4" s="11">
        <f t="shared" ref="AX4:AX28" si="1">$AX$2</f>
        <v>3</v>
      </c>
      <c r="AY4" s="8"/>
      <c r="AZ4" s="8"/>
      <c r="BA4" s="11">
        <f t="shared" ref="BA4:BA28" si="2">$BA$2</f>
        <v>3</v>
      </c>
      <c r="BB4" s="9"/>
      <c r="BC4" s="531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</row>
    <row r="5" spans="1:112" ht="13.5" customHeight="1" x14ac:dyDescent="0.25">
      <c r="A5" s="1"/>
      <c r="B5" s="2"/>
      <c r="C5" s="4"/>
      <c r="D5" s="14"/>
      <c r="E5" s="14"/>
      <c r="F5" s="14" t="str">
        <f>IF(B23=1,"Podklad pro POPTÁVKU - ruční jednokřídlové šachetní dveře pro výtahy",IF(B23=2,"Podklad pro OBJEDNÁVKU - ruční jednokřídlové šachetní dveře pro výtahy",IF(B23=3,"Podklad pro REALIZACI VÝROBY - ruční jednokřídlové šachetní dveře pro výtahy","")))</f>
        <v>Podklad pro POPTÁVKU - ruční jednokřídlové šachetní dveře pro výtahy</v>
      </c>
      <c r="G5" s="14"/>
      <c r="H5" s="14"/>
      <c r="I5" s="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8"/>
      <c r="AQ5" s="8"/>
      <c r="AR5" s="8"/>
      <c r="AS5" s="8"/>
      <c r="AT5" s="8"/>
      <c r="AU5" s="11">
        <f t="shared" si="0"/>
        <v>3</v>
      </c>
      <c r="AV5" s="8"/>
      <c r="AW5" s="8"/>
      <c r="AX5" s="11">
        <f t="shared" si="1"/>
        <v>3</v>
      </c>
      <c r="AY5" s="8"/>
      <c r="AZ5" s="8"/>
      <c r="BA5" s="11">
        <f t="shared" si="2"/>
        <v>3</v>
      </c>
      <c r="BB5" s="9"/>
      <c r="BC5" s="531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</row>
    <row r="6" spans="1:112" ht="2.25" customHeight="1" x14ac:dyDescent="0.25">
      <c r="A6" s="1"/>
      <c r="B6" s="2"/>
      <c r="C6" s="15"/>
      <c r="D6" s="15"/>
      <c r="E6" s="16"/>
      <c r="F6" s="16"/>
      <c r="G6" s="16"/>
      <c r="H6" s="16"/>
      <c r="I6" s="16"/>
      <c r="J6" s="16"/>
      <c r="K6" s="16"/>
      <c r="L6" s="16"/>
      <c r="M6" s="4"/>
      <c r="N6" s="16"/>
      <c r="O6" s="16"/>
      <c r="P6" s="16"/>
      <c r="Q6" s="16"/>
      <c r="R6" s="16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6"/>
      <c r="AP6" s="8"/>
      <c r="AQ6" s="8"/>
      <c r="AR6" s="8"/>
      <c r="AS6" s="8"/>
      <c r="AT6" s="8"/>
      <c r="AU6" s="11">
        <f t="shared" si="0"/>
        <v>3</v>
      </c>
      <c r="AV6" s="8"/>
      <c r="AW6" s="8"/>
      <c r="AX6" s="11">
        <f t="shared" si="1"/>
        <v>3</v>
      </c>
      <c r="AY6" s="8"/>
      <c r="AZ6" s="8"/>
      <c r="BA6" s="11">
        <f t="shared" si="2"/>
        <v>3</v>
      </c>
      <c r="BB6" s="9"/>
      <c r="BC6" s="531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</row>
    <row r="7" spans="1:112" ht="15.75" customHeight="1" x14ac:dyDescent="0.25">
      <c r="A7" s="1"/>
      <c r="B7" s="18"/>
      <c r="C7" s="19" t="s">
        <v>7</v>
      </c>
      <c r="D7" s="19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4"/>
      <c r="Q7" s="4"/>
      <c r="R7" s="4"/>
      <c r="S7" s="676"/>
      <c r="T7" s="676"/>
      <c r="U7" s="676"/>
      <c r="V7" s="676"/>
      <c r="W7" s="676"/>
      <c r="X7" s="676"/>
      <c r="Y7" s="676"/>
      <c r="Z7" s="676"/>
      <c r="AA7" s="676"/>
      <c r="AB7" s="676"/>
      <c r="AC7" s="676"/>
      <c r="AD7" s="676"/>
      <c r="AE7" s="676"/>
      <c r="AF7" s="676"/>
      <c r="AG7" s="676"/>
      <c r="AH7" s="676"/>
      <c r="AI7" s="676"/>
      <c r="AJ7" s="676"/>
      <c r="AK7" s="676"/>
      <c r="AL7" s="676"/>
      <c r="AM7" s="676"/>
      <c r="AN7" s="676"/>
      <c r="AO7" s="16"/>
      <c r="AP7" s="8"/>
      <c r="AQ7" s="8"/>
      <c r="AR7" s="8"/>
      <c r="AS7" s="8"/>
      <c r="AT7" s="8"/>
      <c r="AU7" s="11">
        <f t="shared" si="0"/>
        <v>3</v>
      </c>
      <c r="AV7" s="8"/>
      <c r="AW7" s="8"/>
      <c r="AX7" s="11">
        <f t="shared" si="1"/>
        <v>3</v>
      </c>
      <c r="AY7" s="8"/>
      <c r="AZ7" s="8"/>
      <c r="BA7" s="11">
        <f t="shared" si="2"/>
        <v>3</v>
      </c>
      <c r="BB7" s="9"/>
      <c r="BC7" s="531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</row>
    <row r="8" spans="1:112" ht="7.5" customHeight="1" x14ac:dyDescent="0.25">
      <c r="A8" s="1"/>
      <c r="B8" s="18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6"/>
      <c r="AP8" s="8"/>
      <c r="AQ8" s="8"/>
      <c r="AR8" s="8"/>
      <c r="AS8" s="8"/>
      <c r="AT8" s="8"/>
      <c r="AU8" s="11">
        <f t="shared" si="0"/>
        <v>3</v>
      </c>
      <c r="AV8" s="8"/>
      <c r="AW8" s="8"/>
      <c r="AX8" s="11">
        <f t="shared" si="1"/>
        <v>3</v>
      </c>
      <c r="AY8" s="8"/>
      <c r="AZ8" s="8"/>
      <c r="BA8" s="11">
        <f t="shared" si="2"/>
        <v>3</v>
      </c>
      <c r="BB8" s="9"/>
      <c r="BC8" s="531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</row>
    <row r="9" spans="1:112" ht="19.5" customHeight="1" x14ac:dyDescent="0.25">
      <c r="A9" s="1"/>
      <c r="B9" s="18"/>
      <c r="C9" s="20" t="s">
        <v>8</v>
      </c>
      <c r="D9" s="20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532"/>
      <c r="V9" s="533"/>
      <c r="W9" s="533"/>
      <c r="X9" s="533"/>
      <c r="Y9" s="533"/>
      <c r="Z9" s="533"/>
      <c r="AA9" s="533"/>
      <c r="AB9" s="533"/>
      <c r="AC9" s="533"/>
      <c r="AD9" s="533"/>
      <c r="AE9" s="533"/>
      <c r="AF9" s="533"/>
      <c r="AG9" s="533"/>
      <c r="AH9" s="533"/>
      <c r="AI9" s="533"/>
      <c r="AJ9" s="533"/>
      <c r="AK9" s="533"/>
      <c r="AL9" s="533"/>
      <c r="AM9" s="533"/>
      <c r="AN9" s="534"/>
      <c r="AO9" s="16"/>
      <c r="AP9" s="8"/>
      <c r="AQ9" s="8"/>
      <c r="AR9" s="8"/>
      <c r="AS9" s="8"/>
      <c r="AT9" s="8"/>
      <c r="AU9" s="11">
        <f t="shared" si="0"/>
        <v>3</v>
      </c>
      <c r="AV9" s="8"/>
      <c r="AW9" s="8"/>
      <c r="AX9" s="11">
        <f t="shared" si="1"/>
        <v>3</v>
      </c>
      <c r="AY9" s="8"/>
      <c r="AZ9" s="8"/>
      <c r="BA9" s="11">
        <f t="shared" si="2"/>
        <v>3</v>
      </c>
      <c r="BB9" s="9"/>
      <c r="BC9" s="531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</row>
    <row r="10" spans="1:112" ht="3" customHeight="1" x14ac:dyDescent="0.25">
      <c r="A10" s="1"/>
      <c r="B10" s="18"/>
      <c r="C10" s="15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6"/>
      <c r="AP10" s="8"/>
      <c r="AQ10" s="8"/>
      <c r="AR10" s="8"/>
      <c r="AS10" s="8"/>
      <c r="AT10" s="8"/>
      <c r="AU10" s="11">
        <f t="shared" si="0"/>
        <v>3</v>
      </c>
      <c r="AV10" s="8"/>
      <c r="AW10" s="8"/>
      <c r="AX10" s="11">
        <f t="shared" si="1"/>
        <v>3</v>
      </c>
      <c r="AY10" s="8"/>
      <c r="AZ10" s="8"/>
      <c r="BA10" s="11">
        <f t="shared" si="2"/>
        <v>3</v>
      </c>
      <c r="BB10" s="9"/>
      <c r="BC10" s="531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</row>
    <row r="11" spans="1:112" ht="12" customHeight="1" x14ac:dyDescent="0.25">
      <c r="A11" s="1"/>
      <c r="B11" s="18"/>
      <c r="C11" s="20" t="s">
        <v>9</v>
      </c>
      <c r="D11" s="20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8"/>
      <c r="AQ11" s="8"/>
      <c r="AR11" s="8"/>
      <c r="AS11" s="8"/>
      <c r="AT11" s="8"/>
      <c r="AU11" s="11">
        <f t="shared" si="0"/>
        <v>3</v>
      </c>
      <c r="AV11" s="8"/>
      <c r="AW11" s="8"/>
      <c r="AX11" s="11">
        <f t="shared" si="1"/>
        <v>3</v>
      </c>
      <c r="AY11" s="8"/>
      <c r="AZ11" s="8"/>
      <c r="BA11" s="11">
        <f t="shared" si="2"/>
        <v>3</v>
      </c>
      <c r="BB11" s="9"/>
      <c r="BC11" s="531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</row>
    <row r="12" spans="1:112" ht="2.25" customHeight="1" x14ac:dyDescent="0.25">
      <c r="A12" s="1"/>
      <c r="B12" s="18"/>
      <c r="C12" s="15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6"/>
      <c r="AP12" s="8"/>
      <c r="AQ12" s="8"/>
      <c r="AR12" s="8"/>
      <c r="AS12" s="8"/>
      <c r="AT12" s="8"/>
      <c r="AU12" s="11">
        <f t="shared" si="0"/>
        <v>3</v>
      </c>
      <c r="AV12" s="8"/>
      <c r="AW12" s="8"/>
      <c r="AX12" s="11">
        <f t="shared" si="1"/>
        <v>3</v>
      </c>
      <c r="AY12" s="8"/>
      <c r="AZ12" s="8"/>
      <c r="BA12" s="11">
        <f t="shared" si="2"/>
        <v>3</v>
      </c>
      <c r="BB12" s="9"/>
      <c r="BC12" s="531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</row>
    <row r="13" spans="1:112" ht="12" customHeight="1" x14ac:dyDescent="0.25">
      <c r="A13" s="1"/>
      <c r="B13" s="18"/>
      <c r="C13" s="21" t="s">
        <v>10</v>
      </c>
      <c r="D13" s="21"/>
      <c r="E13" s="22"/>
      <c r="F13" s="22"/>
      <c r="G13" s="22"/>
      <c r="H13" s="22"/>
      <c r="I13" s="22"/>
      <c r="J13" s="535"/>
      <c r="K13" s="536"/>
      <c r="L13" s="536"/>
      <c r="M13" s="536"/>
      <c r="N13" s="536"/>
      <c r="O13" s="536"/>
      <c r="P13" s="536"/>
      <c r="Q13" s="536"/>
      <c r="R13" s="536"/>
      <c r="S13" s="536"/>
      <c r="T13" s="536"/>
      <c r="U13" s="536"/>
      <c r="V13" s="536"/>
      <c r="W13" s="536"/>
      <c r="X13" s="536"/>
      <c r="Y13" s="536"/>
      <c r="Z13" s="536"/>
      <c r="AA13" s="536"/>
      <c r="AB13" s="536"/>
      <c r="AC13" s="536"/>
      <c r="AD13" s="537" t="s">
        <v>11</v>
      </c>
      <c r="AE13" s="537"/>
      <c r="AF13" s="538"/>
      <c r="AG13" s="539"/>
      <c r="AH13" s="539"/>
      <c r="AI13" s="539"/>
      <c r="AJ13" s="539"/>
      <c r="AK13" s="539"/>
      <c r="AL13" s="539"/>
      <c r="AM13" s="539"/>
      <c r="AN13" s="539"/>
      <c r="AO13" s="22"/>
      <c r="AP13" s="8"/>
      <c r="AQ13" s="8"/>
      <c r="AR13" s="8"/>
      <c r="AS13" s="8"/>
      <c r="AT13" s="8"/>
      <c r="AU13" s="11">
        <f t="shared" si="0"/>
        <v>3</v>
      </c>
      <c r="AV13" s="8"/>
      <c r="AW13" s="8"/>
      <c r="AX13" s="11">
        <f t="shared" si="1"/>
        <v>3</v>
      </c>
      <c r="AY13" s="8"/>
      <c r="AZ13" s="8"/>
      <c r="BA13" s="11">
        <f t="shared" si="2"/>
        <v>3</v>
      </c>
      <c r="BB13" s="9"/>
      <c r="BC13" s="531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</row>
    <row r="14" spans="1:112" ht="2.25" customHeight="1" x14ac:dyDescent="0.25">
      <c r="A14" s="1"/>
      <c r="B14" s="18"/>
      <c r="C14" s="21"/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8"/>
      <c r="AQ14" s="8"/>
      <c r="AR14" s="8"/>
      <c r="AS14" s="8"/>
      <c r="AT14" s="8"/>
      <c r="AU14" s="11">
        <f t="shared" si="0"/>
        <v>3</v>
      </c>
      <c r="AV14" s="8"/>
      <c r="AW14" s="8"/>
      <c r="AX14" s="11">
        <f t="shared" si="1"/>
        <v>3</v>
      </c>
      <c r="AY14" s="8"/>
      <c r="AZ14" s="8"/>
      <c r="BA14" s="11">
        <f t="shared" si="2"/>
        <v>3</v>
      </c>
      <c r="BB14" s="9"/>
      <c r="BC14" s="531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</row>
    <row r="15" spans="1:112" ht="12" customHeight="1" x14ac:dyDescent="0.25">
      <c r="A15" s="1"/>
      <c r="B15" s="18"/>
      <c r="C15" s="21" t="s">
        <v>12</v>
      </c>
      <c r="D15" s="21"/>
      <c r="E15" s="22"/>
      <c r="F15" s="22"/>
      <c r="G15" s="540"/>
      <c r="H15" s="536"/>
      <c r="I15" s="536"/>
      <c r="J15" s="536"/>
      <c r="K15" s="536"/>
      <c r="L15" s="536"/>
      <c r="M15" s="536"/>
      <c r="N15" s="536"/>
      <c r="O15" s="536"/>
      <c r="P15" s="536"/>
      <c r="Q15" s="536"/>
      <c r="R15" s="536"/>
      <c r="S15" s="536"/>
      <c r="T15" s="536"/>
      <c r="U15" s="536"/>
      <c r="V15" s="22"/>
      <c r="W15" s="21" t="s">
        <v>13</v>
      </c>
      <c r="X15" s="22"/>
      <c r="Y15" s="22"/>
      <c r="Z15" s="22"/>
      <c r="AA15" s="22"/>
      <c r="AB15" s="538"/>
      <c r="AC15" s="539"/>
      <c r="AD15" s="539"/>
      <c r="AE15" s="539"/>
      <c r="AF15" s="539"/>
      <c r="AG15" s="22"/>
      <c r="AH15" s="22"/>
      <c r="AI15" s="22"/>
      <c r="AJ15" s="22"/>
      <c r="AK15" s="22"/>
      <c r="AL15" s="22"/>
      <c r="AM15" s="22"/>
      <c r="AN15" s="22"/>
      <c r="AO15" s="22"/>
      <c r="AP15" s="8"/>
      <c r="AQ15" s="8"/>
      <c r="AR15" s="8"/>
      <c r="AS15" s="8"/>
      <c r="AT15" s="8"/>
      <c r="AU15" s="11">
        <f t="shared" si="0"/>
        <v>3</v>
      </c>
      <c r="AV15" s="8"/>
      <c r="AW15" s="8"/>
      <c r="AX15" s="11">
        <f t="shared" si="1"/>
        <v>3</v>
      </c>
      <c r="AY15" s="8"/>
      <c r="AZ15" s="8"/>
      <c r="BA15" s="11">
        <f t="shared" si="2"/>
        <v>3</v>
      </c>
      <c r="BB15" s="9"/>
      <c r="BC15" s="531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</row>
    <row r="16" spans="1:112" ht="2.25" customHeight="1" x14ac:dyDescent="0.25">
      <c r="A16" s="1"/>
      <c r="B16" s="18"/>
      <c r="C16" s="21"/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4"/>
      <c r="W16" s="21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8"/>
      <c r="AQ16" s="8"/>
      <c r="AR16" s="8">
        <v>120</v>
      </c>
      <c r="AS16" s="8"/>
      <c r="AT16" s="8"/>
      <c r="AU16" s="11">
        <f t="shared" si="0"/>
        <v>3</v>
      </c>
      <c r="AV16" s="8"/>
      <c r="AW16" s="8"/>
      <c r="AX16" s="11">
        <f t="shared" si="1"/>
        <v>3</v>
      </c>
      <c r="AY16" s="8"/>
      <c r="AZ16" s="8"/>
      <c r="BA16" s="11">
        <f t="shared" si="2"/>
        <v>3</v>
      </c>
      <c r="BB16" s="9"/>
      <c r="BC16" s="531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</row>
    <row r="17" spans="1:112" ht="12" customHeight="1" x14ac:dyDescent="0.25">
      <c r="A17" s="1"/>
      <c r="B17" s="18"/>
      <c r="C17" s="21" t="s">
        <v>14</v>
      </c>
      <c r="D17" s="21"/>
      <c r="E17" s="22"/>
      <c r="F17" s="22"/>
      <c r="G17" s="540"/>
      <c r="H17" s="536"/>
      <c r="I17" s="536"/>
      <c r="J17" s="536"/>
      <c r="K17" s="536"/>
      <c r="L17" s="536"/>
      <c r="M17" s="536"/>
      <c r="N17" s="536"/>
      <c r="O17" s="536"/>
      <c r="P17" s="536"/>
      <c r="Q17" s="536"/>
      <c r="R17" s="536"/>
      <c r="S17" s="536"/>
      <c r="T17" s="536"/>
      <c r="U17" s="536"/>
      <c r="V17" s="22"/>
      <c r="W17" s="21" t="s">
        <v>15</v>
      </c>
      <c r="X17" s="22"/>
      <c r="Y17" s="22"/>
      <c r="Z17" s="22"/>
      <c r="AA17" s="22"/>
      <c r="AB17" s="538"/>
      <c r="AC17" s="539"/>
      <c r="AD17" s="539"/>
      <c r="AE17" s="539"/>
      <c r="AF17" s="539"/>
      <c r="AG17" s="22"/>
      <c r="AH17" s="22"/>
      <c r="AI17" s="22"/>
      <c r="AJ17" s="22"/>
      <c r="AK17" s="22"/>
      <c r="AL17" s="22"/>
      <c r="AM17" s="22"/>
      <c r="AN17" s="22"/>
      <c r="AO17" s="22"/>
      <c r="AP17" s="8"/>
      <c r="AQ17" s="8"/>
      <c r="AR17" s="8"/>
      <c r="AS17" s="8"/>
      <c r="AT17" s="8"/>
      <c r="AU17" s="11">
        <f t="shared" si="0"/>
        <v>3</v>
      </c>
      <c r="AV17" s="8"/>
      <c r="AW17" s="8"/>
      <c r="AX17" s="11">
        <f t="shared" si="1"/>
        <v>3</v>
      </c>
      <c r="AY17" s="8"/>
      <c r="AZ17" s="8"/>
      <c r="BA17" s="11">
        <f t="shared" si="2"/>
        <v>3</v>
      </c>
      <c r="BB17" s="9"/>
      <c r="BC17" s="531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</row>
    <row r="18" spans="1:112" ht="2.25" customHeight="1" x14ac:dyDescent="0.25">
      <c r="A18" s="1"/>
      <c r="B18" s="18"/>
      <c r="C18" s="21"/>
      <c r="D18" s="2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4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8"/>
      <c r="AQ18" s="8"/>
      <c r="AR18" s="8"/>
      <c r="AS18" s="8"/>
      <c r="AT18" s="8"/>
      <c r="AU18" s="11">
        <f t="shared" si="0"/>
        <v>3</v>
      </c>
      <c r="AV18" s="8"/>
      <c r="AW18" s="8"/>
      <c r="AX18" s="11">
        <f t="shared" si="1"/>
        <v>3</v>
      </c>
      <c r="AY18" s="8"/>
      <c r="AZ18" s="8"/>
      <c r="BA18" s="11">
        <f t="shared" si="2"/>
        <v>3</v>
      </c>
      <c r="BB18" s="9"/>
      <c r="BC18" s="531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</row>
    <row r="19" spans="1:112" ht="12" customHeight="1" x14ac:dyDescent="0.25">
      <c r="A19" s="1"/>
      <c r="B19" s="18"/>
      <c r="C19" s="21" t="s">
        <v>16</v>
      </c>
      <c r="D19" s="21"/>
      <c r="E19" s="22"/>
      <c r="F19" s="22"/>
      <c r="G19" s="540"/>
      <c r="H19" s="544"/>
      <c r="I19" s="544"/>
      <c r="J19" s="544"/>
      <c r="K19" s="544"/>
      <c r="L19" s="544"/>
      <c r="M19" s="544"/>
      <c r="N19" s="544"/>
      <c r="O19" s="544"/>
      <c r="P19" s="544"/>
      <c r="Q19" s="544"/>
      <c r="R19" s="544"/>
      <c r="S19" s="544"/>
      <c r="T19" s="544"/>
      <c r="U19" s="544"/>
      <c r="V19" s="22"/>
      <c r="W19" s="21" t="s">
        <v>17</v>
      </c>
      <c r="X19" s="22"/>
      <c r="Y19" s="22"/>
      <c r="Z19" s="545"/>
      <c r="AA19" s="546"/>
      <c r="AB19" s="546"/>
      <c r="AC19" s="546"/>
      <c r="AD19" s="546"/>
      <c r="AE19" s="546"/>
      <c r="AF19" s="546"/>
      <c r="AG19" s="546"/>
      <c r="AH19" s="546"/>
      <c r="AI19" s="546"/>
      <c r="AJ19" s="546"/>
      <c r="AK19" s="546"/>
      <c r="AL19" s="546"/>
      <c r="AM19" s="546"/>
      <c r="AN19" s="546"/>
      <c r="AO19" s="22"/>
      <c r="AP19" s="23"/>
      <c r="AQ19" s="23"/>
      <c r="AR19" s="23"/>
      <c r="AS19" s="23"/>
      <c r="AT19" s="23"/>
      <c r="AU19" s="11">
        <f t="shared" si="0"/>
        <v>3</v>
      </c>
      <c r="AV19" s="23"/>
      <c r="AW19" s="23"/>
      <c r="AX19" s="11">
        <f t="shared" si="1"/>
        <v>3</v>
      </c>
      <c r="AY19" s="23"/>
      <c r="AZ19" s="23"/>
      <c r="BA19" s="11">
        <f t="shared" si="2"/>
        <v>3</v>
      </c>
      <c r="BB19" s="1"/>
      <c r="BC19" s="531"/>
      <c r="BD19" s="1"/>
      <c r="BE19" s="1"/>
      <c r="BF19" s="9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</row>
    <row r="20" spans="1:112" ht="2.25" customHeight="1" x14ac:dyDescent="0.25">
      <c r="A20" s="1"/>
      <c r="B20" s="18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3"/>
      <c r="AQ20" s="23"/>
      <c r="AR20" s="23"/>
      <c r="AS20" s="23"/>
      <c r="AT20" s="23"/>
      <c r="AU20" s="11">
        <f t="shared" si="0"/>
        <v>3</v>
      </c>
      <c r="AV20" s="23"/>
      <c r="AW20" s="23"/>
      <c r="AX20" s="11">
        <f t="shared" si="1"/>
        <v>3</v>
      </c>
      <c r="AY20" s="23"/>
      <c r="AZ20" s="23"/>
      <c r="BA20" s="11">
        <f t="shared" si="2"/>
        <v>3</v>
      </c>
      <c r="BB20" s="1"/>
      <c r="BC20" s="531"/>
      <c r="BD20" s="1"/>
      <c r="BE20" s="1"/>
      <c r="BF20" s="9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</row>
    <row r="21" spans="1:112" ht="12" customHeight="1" x14ac:dyDescent="0.25">
      <c r="A21" s="1"/>
      <c r="B21" s="18"/>
      <c r="C21" s="21" t="s">
        <v>18</v>
      </c>
      <c r="D21" s="21"/>
      <c r="E21" s="22"/>
      <c r="F21" s="22"/>
      <c r="G21" s="22"/>
      <c r="H21" s="22"/>
      <c r="I21" s="22"/>
      <c r="J21" s="540"/>
      <c r="K21" s="536"/>
      <c r="L21" s="536"/>
      <c r="M21" s="536"/>
      <c r="N21" s="536"/>
      <c r="O21" s="536"/>
      <c r="P21" s="536"/>
      <c r="Q21" s="536"/>
      <c r="R21" s="536"/>
      <c r="S21" s="536"/>
      <c r="T21" s="536"/>
      <c r="U21" s="536"/>
      <c r="V21" s="536"/>
      <c r="W21" s="536"/>
      <c r="X21" s="536"/>
      <c r="Y21" s="536"/>
      <c r="Z21" s="536"/>
      <c r="AA21" s="536"/>
      <c r="AB21" s="536"/>
      <c r="AC21" s="536"/>
      <c r="AD21" s="536"/>
      <c r="AE21" s="536"/>
      <c r="AF21" s="536"/>
      <c r="AG21" s="536"/>
      <c r="AH21" s="536"/>
      <c r="AI21" s="536"/>
      <c r="AJ21" s="536"/>
      <c r="AK21" s="536"/>
      <c r="AL21" s="536"/>
      <c r="AM21" s="536"/>
      <c r="AN21" s="536"/>
      <c r="AO21" s="22"/>
      <c r="AP21" s="23"/>
      <c r="AQ21" s="23"/>
      <c r="AR21" s="23"/>
      <c r="AS21" s="23"/>
      <c r="AT21" s="23"/>
      <c r="AU21" s="11">
        <f t="shared" si="0"/>
        <v>3</v>
      </c>
      <c r="AV21" s="23"/>
      <c r="AW21" s="23"/>
      <c r="AX21" s="11">
        <f t="shared" si="1"/>
        <v>3</v>
      </c>
      <c r="AY21" s="23"/>
      <c r="AZ21" s="23"/>
      <c r="BA21" s="11">
        <f t="shared" si="2"/>
        <v>3</v>
      </c>
      <c r="BB21" s="1"/>
      <c r="BC21" s="531"/>
      <c r="BD21" s="1"/>
      <c r="BE21" s="1"/>
      <c r="BF21" s="9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</row>
    <row r="22" spans="1:112" ht="2.25" customHeight="1" x14ac:dyDescent="0.25">
      <c r="A22" s="1"/>
      <c r="B22" s="18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3"/>
      <c r="AQ22" s="23"/>
      <c r="AR22" s="23"/>
      <c r="AS22" s="23"/>
      <c r="AT22" s="23"/>
      <c r="AU22" s="11">
        <f t="shared" si="0"/>
        <v>3</v>
      </c>
      <c r="AV22" s="23"/>
      <c r="AW22" s="23"/>
      <c r="AX22" s="11">
        <f t="shared" si="1"/>
        <v>3</v>
      </c>
      <c r="AY22" s="23"/>
      <c r="AZ22" s="23"/>
      <c r="BA22" s="11">
        <f t="shared" si="2"/>
        <v>3</v>
      </c>
      <c r="BB22" s="1"/>
      <c r="BC22" s="531"/>
      <c r="BD22" s="1"/>
      <c r="BE22" s="1"/>
      <c r="BF22" s="9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</row>
    <row r="23" spans="1:112" ht="15" customHeight="1" x14ac:dyDescent="0.25">
      <c r="A23" s="1"/>
      <c r="B23" s="25">
        <v>1</v>
      </c>
      <c r="C23" s="26"/>
      <c r="D23" s="27" t="s">
        <v>19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6"/>
      <c r="Q23" s="27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3"/>
      <c r="AQ23" s="23"/>
      <c r="AR23" s="23"/>
      <c r="AS23" s="23"/>
      <c r="AT23" s="23"/>
      <c r="AU23" s="11">
        <f t="shared" si="0"/>
        <v>3</v>
      </c>
      <c r="AV23" s="23"/>
      <c r="AW23" s="23"/>
      <c r="AX23" s="11">
        <f t="shared" si="1"/>
        <v>3</v>
      </c>
      <c r="AY23" s="23"/>
      <c r="AZ23" s="23"/>
      <c r="BA23" s="11">
        <f t="shared" si="2"/>
        <v>3</v>
      </c>
      <c r="BB23" s="1"/>
      <c r="BC23" s="531"/>
      <c r="BD23" s="1"/>
      <c r="BE23" s="1"/>
      <c r="BF23" s="9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</row>
    <row r="24" spans="1:112" ht="2.25" customHeight="1" x14ac:dyDescent="0.25">
      <c r="A24" s="1"/>
      <c r="B24" s="18"/>
      <c r="C24" s="21"/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4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8"/>
      <c r="AQ24" s="8"/>
      <c r="AR24" s="8"/>
      <c r="AS24" s="8"/>
      <c r="AT24" s="8"/>
      <c r="AU24" s="11">
        <f t="shared" si="0"/>
        <v>3</v>
      </c>
      <c r="AV24" s="8"/>
      <c r="AW24" s="8"/>
      <c r="AX24" s="11">
        <f t="shared" si="1"/>
        <v>3</v>
      </c>
      <c r="AY24" s="8"/>
      <c r="AZ24" s="8"/>
      <c r="BA24" s="11">
        <f t="shared" si="2"/>
        <v>3</v>
      </c>
      <c r="BB24" s="9"/>
      <c r="BC24" s="531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</row>
    <row r="25" spans="1:112" ht="15.75" customHeight="1" x14ac:dyDescent="0.25">
      <c r="A25" s="1"/>
      <c r="B25" s="173">
        <v>3</v>
      </c>
      <c r="C25" s="4"/>
      <c r="D25" s="26"/>
      <c r="E25" s="27" t="s">
        <v>20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23"/>
      <c r="AQ25" s="23"/>
      <c r="AR25" s="23"/>
      <c r="AS25" s="23"/>
      <c r="AT25" s="23"/>
      <c r="AU25" s="11">
        <f t="shared" si="0"/>
        <v>3</v>
      </c>
      <c r="AV25" s="23"/>
      <c r="AW25" s="23"/>
      <c r="AX25" s="11">
        <f t="shared" si="1"/>
        <v>3</v>
      </c>
      <c r="AY25" s="23"/>
      <c r="AZ25" s="23"/>
      <c r="BA25" s="11">
        <f t="shared" si="2"/>
        <v>3</v>
      </c>
      <c r="BB25" s="1"/>
      <c r="BC25" s="531"/>
      <c r="BD25" s="1"/>
      <c r="BE25" s="1"/>
      <c r="BF25" s="9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</row>
    <row r="26" spans="1:112" ht="4.5" customHeight="1" x14ac:dyDescent="0.25">
      <c r="A26" s="1"/>
      <c r="B26" s="18"/>
      <c r="C26" s="21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4"/>
      <c r="W26" s="21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8"/>
      <c r="AQ26" s="8"/>
      <c r="AR26" s="8"/>
      <c r="AS26" s="8"/>
      <c r="AT26" s="8"/>
      <c r="AU26" s="11">
        <f t="shared" si="0"/>
        <v>3</v>
      </c>
      <c r="AV26" s="8"/>
      <c r="AW26" s="8"/>
      <c r="AX26" s="11">
        <f t="shared" si="1"/>
        <v>3</v>
      </c>
      <c r="AY26" s="8"/>
      <c r="AZ26" s="8"/>
      <c r="BA26" s="11">
        <f t="shared" si="2"/>
        <v>3</v>
      </c>
      <c r="BB26" s="9"/>
      <c r="BC26" s="531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</row>
    <row r="27" spans="1:112" ht="12" customHeight="1" x14ac:dyDescent="0.25">
      <c r="A27" s="1"/>
      <c r="B27" s="18"/>
      <c r="C27" s="20" t="s">
        <v>21</v>
      </c>
      <c r="D27" s="16"/>
      <c r="E27" s="4"/>
      <c r="F27" s="16"/>
      <c r="G27" s="4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23"/>
      <c r="AQ27" s="23"/>
      <c r="AR27" s="23"/>
      <c r="AS27" s="23"/>
      <c r="AT27" s="23"/>
      <c r="AU27" s="11">
        <f t="shared" si="0"/>
        <v>3</v>
      </c>
      <c r="AV27" s="23"/>
      <c r="AW27" s="23"/>
      <c r="AX27" s="11">
        <f t="shared" si="1"/>
        <v>3</v>
      </c>
      <c r="AY27" s="23"/>
      <c r="AZ27" s="23"/>
      <c r="BA27" s="11">
        <f t="shared" si="2"/>
        <v>3</v>
      </c>
      <c r="BB27" s="1"/>
      <c r="BC27" s="531"/>
      <c r="BD27" s="1"/>
      <c r="BE27" s="1"/>
      <c r="BF27" s="9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</row>
    <row r="28" spans="1:112" ht="4.5" customHeight="1" x14ac:dyDescent="0.25">
      <c r="A28" s="1"/>
      <c r="B28" s="18"/>
      <c r="C28" s="21"/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4"/>
      <c r="W28" s="21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8"/>
      <c r="AQ28" s="8"/>
      <c r="AR28" s="8"/>
      <c r="AS28" s="8"/>
      <c r="AT28" s="8"/>
      <c r="AU28" s="11">
        <f t="shared" si="0"/>
        <v>3</v>
      </c>
      <c r="AV28" s="8"/>
      <c r="AW28" s="8"/>
      <c r="AX28" s="11">
        <f t="shared" si="1"/>
        <v>3</v>
      </c>
      <c r="AY28" s="8"/>
      <c r="AZ28" s="8"/>
      <c r="BA28" s="11">
        <f t="shared" si="2"/>
        <v>3</v>
      </c>
      <c r="BB28" s="9"/>
      <c r="BC28" s="531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</row>
    <row r="29" spans="1:112" ht="21" customHeight="1" x14ac:dyDescent="0.25">
      <c r="A29" s="1"/>
      <c r="B29" s="524">
        <v>1</v>
      </c>
      <c r="C29" s="16"/>
      <c r="D29" s="519" t="s">
        <v>545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29">
        <f>AB29+AN29</f>
        <v>0</v>
      </c>
      <c r="S29" s="30" t="s">
        <v>22</v>
      </c>
      <c r="T29" s="31"/>
      <c r="U29" s="32"/>
      <c r="V29" s="32"/>
      <c r="W29" s="32"/>
      <c r="X29" s="32"/>
      <c r="Y29" s="32"/>
      <c r="Z29" s="32"/>
      <c r="AA29" s="32"/>
      <c r="AB29" s="548"/>
      <c r="AC29" s="548"/>
      <c r="AD29" s="32"/>
      <c r="AE29" s="30" t="s">
        <v>23</v>
      </c>
      <c r="AF29" s="31"/>
      <c r="AG29" s="32"/>
      <c r="AH29" s="32"/>
      <c r="AI29" s="32"/>
      <c r="AJ29" s="32"/>
      <c r="AK29" s="32"/>
      <c r="AL29" s="32"/>
      <c r="AM29" s="32"/>
      <c r="AN29" s="548"/>
      <c r="AO29" s="549"/>
      <c r="AP29" s="23"/>
      <c r="AQ29" s="23"/>
      <c r="AR29" s="23"/>
      <c r="AS29" s="23"/>
      <c r="AT29" s="23"/>
      <c r="AU29" s="11"/>
      <c r="AV29" s="23"/>
      <c r="AW29" s="23"/>
      <c r="AX29" s="11"/>
      <c r="AY29" s="23"/>
      <c r="AZ29" s="23"/>
      <c r="BA29" s="11"/>
      <c r="BB29" s="1"/>
      <c r="BC29" s="531"/>
      <c r="BD29" s="1"/>
      <c r="BE29" s="1"/>
      <c r="BF29" s="9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</row>
    <row r="30" spans="1:112" ht="10.5" customHeight="1" x14ac:dyDescent="0.25">
      <c r="A30" s="1"/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33"/>
      <c r="S30" s="34" t="s">
        <v>24</v>
      </c>
      <c r="T30" s="35"/>
      <c r="U30" s="35"/>
      <c r="V30" s="35"/>
      <c r="W30" s="35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7"/>
      <c r="AP30" s="23"/>
      <c r="AQ30" s="23"/>
      <c r="AR30" s="23"/>
      <c r="AS30" s="23"/>
      <c r="AT30" s="23"/>
      <c r="AU30" s="11">
        <f t="shared" si="0"/>
        <v>3</v>
      </c>
      <c r="AV30" s="23"/>
      <c r="AW30" s="23"/>
      <c r="AX30" s="11"/>
      <c r="AY30" s="23"/>
      <c r="AZ30" s="23"/>
      <c r="BA30" s="11"/>
      <c r="BB30" s="1"/>
      <c r="BC30" s="531"/>
      <c r="BD30" s="1"/>
      <c r="BE30" s="1"/>
      <c r="BF30" s="9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</row>
    <row r="31" spans="1:112" ht="4.5" customHeight="1" x14ac:dyDescent="0.25">
      <c r="A31" s="1"/>
      <c r="B31" s="1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6"/>
      <c r="AP31" s="23"/>
      <c r="AQ31" s="23"/>
      <c r="AR31" s="23"/>
      <c r="AS31" s="23"/>
      <c r="AT31" s="23"/>
      <c r="AU31" s="8"/>
      <c r="AV31" s="23"/>
      <c r="AW31" s="23"/>
      <c r="AX31" s="8"/>
      <c r="AY31" s="23"/>
      <c r="AZ31" s="23"/>
      <c r="BA31" s="8"/>
      <c r="BB31" s="1"/>
      <c r="BC31" s="531"/>
      <c r="BD31" s="1"/>
      <c r="BE31" s="1"/>
      <c r="BF31" s="9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</row>
    <row r="32" spans="1:112" ht="12" customHeight="1" x14ac:dyDescent="0.25">
      <c r="A32" s="1"/>
      <c r="B32" s="18"/>
      <c r="C32" s="16"/>
      <c r="D32" s="38" t="s">
        <v>25</v>
      </c>
      <c r="E32" s="39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16"/>
      <c r="R32" s="40" t="s">
        <v>542</v>
      </c>
      <c r="S32" s="41"/>
      <c r="T32" s="41"/>
      <c r="U32" s="41"/>
      <c r="V32" s="41"/>
      <c r="W32" s="41"/>
      <c r="X32" s="41"/>
      <c r="Y32" s="41"/>
      <c r="Z32" s="41"/>
      <c r="AA32" s="509" t="s">
        <v>26</v>
      </c>
      <c r="AB32" s="41"/>
      <c r="AC32" s="525" t="s">
        <v>27</v>
      </c>
      <c r="AD32" s="525"/>
      <c r="AE32" s="526"/>
      <c r="AF32" s="526"/>
      <c r="AG32" s="42" t="s">
        <v>28</v>
      </c>
      <c r="AH32" s="40" t="s">
        <v>26</v>
      </c>
      <c r="AI32" s="43"/>
      <c r="AJ32" s="525" t="s">
        <v>29</v>
      </c>
      <c r="AK32" s="525"/>
      <c r="AL32" s="526"/>
      <c r="AM32" s="526"/>
      <c r="AN32" s="42" t="s">
        <v>28</v>
      </c>
      <c r="AO32" s="44" t="str">
        <f>IF(AE32&gt;AB29,1,IF(AL32&gt;AN29,1,""))</f>
        <v/>
      </c>
      <c r="AP32" s="23"/>
      <c r="AQ32" s="23"/>
      <c r="AR32" s="23"/>
      <c r="AS32" s="23"/>
      <c r="AT32" s="23"/>
      <c r="AU32" s="8"/>
      <c r="AV32" s="23"/>
      <c r="AW32" s="23"/>
      <c r="AX32" s="8"/>
      <c r="AY32" s="23"/>
      <c r="AZ32" s="23"/>
      <c r="BA32" s="8"/>
      <c r="BB32" s="1"/>
      <c r="BC32" s="531"/>
      <c r="BD32" s="1"/>
      <c r="BE32" s="1"/>
      <c r="BF32" s="9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</row>
    <row r="33" spans="1:112" ht="4.5" customHeight="1" x14ac:dyDescent="0.25">
      <c r="A33" s="1"/>
      <c r="B33" s="18"/>
      <c r="C33" s="16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16"/>
      <c r="R33" s="45"/>
      <c r="S33" s="17"/>
      <c r="T33" s="17"/>
      <c r="U33" s="17"/>
      <c r="V33" s="17"/>
      <c r="W33" s="17"/>
      <c r="X33" s="17"/>
      <c r="Y33" s="17"/>
      <c r="Z33" s="41"/>
      <c r="AA33" s="509"/>
      <c r="AB33" s="41"/>
      <c r="AC33" s="508"/>
      <c r="AD33" s="508"/>
      <c r="AE33" s="17"/>
      <c r="AF33" s="17"/>
      <c r="AG33" s="17"/>
      <c r="AH33" s="506"/>
      <c r="AI33" s="17"/>
      <c r="AJ33" s="507"/>
      <c r="AK33" s="507"/>
      <c r="AL33" s="17"/>
      <c r="AM33" s="17"/>
      <c r="AN33" s="17"/>
      <c r="AO33" s="16"/>
      <c r="AP33" s="23"/>
      <c r="AQ33" s="23"/>
      <c r="AR33" s="23"/>
      <c r="AS33" s="23"/>
      <c r="AT33" s="23"/>
      <c r="AU33" s="8"/>
      <c r="AV33" s="23"/>
      <c r="AW33" s="23"/>
      <c r="AX33" s="8"/>
      <c r="AY33" s="23"/>
      <c r="AZ33" s="23"/>
      <c r="BA33" s="8"/>
      <c r="BB33" s="1"/>
      <c r="BC33" s="531"/>
      <c r="BD33" s="1"/>
      <c r="BE33" s="1"/>
      <c r="BF33" s="9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</row>
    <row r="34" spans="1:112" ht="12" customHeight="1" x14ac:dyDescent="0.25">
      <c r="A34" s="1"/>
      <c r="B34" s="173">
        <v>1</v>
      </c>
      <c r="C34" s="16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16"/>
      <c r="R34" s="40" t="s">
        <v>544</v>
      </c>
      <c r="S34" s="41"/>
      <c r="T34" s="41"/>
      <c r="U34" s="41"/>
      <c r="V34" s="41"/>
      <c r="W34" s="41"/>
      <c r="X34" s="41"/>
      <c r="Y34" s="41"/>
      <c r="Z34" s="41"/>
      <c r="AA34" s="509" t="s">
        <v>26</v>
      </c>
      <c r="AB34" s="41"/>
      <c r="AC34" s="525" t="s">
        <v>27</v>
      </c>
      <c r="AD34" s="525"/>
      <c r="AE34" s="526"/>
      <c r="AF34" s="526"/>
      <c r="AG34" s="42" t="s">
        <v>28</v>
      </c>
      <c r="AH34" s="40" t="s">
        <v>26</v>
      </c>
      <c r="AI34" s="43"/>
      <c r="AJ34" s="525" t="s">
        <v>29</v>
      </c>
      <c r="AK34" s="525"/>
      <c r="AL34" s="526"/>
      <c r="AM34" s="526"/>
      <c r="AN34" s="42" t="s">
        <v>28</v>
      </c>
      <c r="AO34" s="44" t="str">
        <f>IF(AE34&gt;AB29,1,IF(AL34&gt;AN29,1,""))</f>
        <v/>
      </c>
      <c r="AP34" s="23"/>
      <c r="AQ34" s="23"/>
      <c r="AR34" s="23"/>
      <c r="AS34" s="23"/>
      <c r="AT34" s="23"/>
      <c r="AU34" s="8"/>
      <c r="AV34" s="23"/>
      <c r="AW34" s="23"/>
      <c r="AX34" s="8"/>
      <c r="AY34" s="23"/>
      <c r="AZ34" s="23"/>
      <c r="BA34" s="8"/>
      <c r="BB34" s="1"/>
      <c r="BC34" s="531"/>
      <c r="BD34" s="1"/>
      <c r="BE34" s="1"/>
      <c r="BF34" s="9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</row>
    <row r="35" spans="1:112" ht="4.5" customHeight="1" x14ac:dyDescent="0.25">
      <c r="A35" s="1"/>
      <c r="B35" s="18"/>
      <c r="C35" s="16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16"/>
      <c r="R35" s="45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6"/>
      <c r="AP35" s="23"/>
      <c r="AQ35" s="23"/>
      <c r="AR35" s="23"/>
      <c r="AS35" s="23"/>
      <c r="AT35" s="23"/>
      <c r="AU35" s="8"/>
      <c r="AV35" s="23"/>
      <c r="AW35" s="23"/>
      <c r="AX35" s="8"/>
      <c r="AY35" s="23"/>
      <c r="AZ35" s="23"/>
      <c r="BA35" s="8"/>
      <c r="BB35" s="1"/>
      <c r="BC35" s="531"/>
      <c r="BD35" s="1"/>
      <c r="BE35" s="1"/>
      <c r="BF35" s="9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</row>
    <row r="36" spans="1:112" ht="18.75" customHeight="1" x14ac:dyDescent="0.25">
      <c r="A36" s="1"/>
      <c r="B36" s="18"/>
      <c r="C36" s="16"/>
      <c r="D36" s="154" t="str">
        <f>IF($B$34=1,"Počet fixačních konzol pro 1ks ŠD","")</f>
        <v>Počet fixačních konzol pro 1ks ŠD</v>
      </c>
      <c r="E36" s="4"/>
      <c r="F36" s="46"/>
      <c r="G36" s="46"/>
      <c r="H36" s="46"/>
      <c r="I36" s="46"/>
      <c r="J36" s="46"/>
      <c r="K36" s="46"/>
      <c r="L36" s="46"/>
      <c r="M36" s="4"/>
      <c r="N36" s="527" t="str">
        <f>IF($B$34=1,"8","")</f>
        <v>8</v>
      </c>
      <c r="O36" s="527"/>
      <c r="P36" s="47" t="str">
        <f>IF($B$34=1,"ks","")</f>
        <v>ks</v>
      </c>
      <c r="Q36" s="16"/>
      <c r="R36" s="510" t="s">
        <v>30</v>
      </c>
      <c r="S36" s="41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8" t="s">
        <v>31</v>
      </c>
      <c r="AE36" s="528" t="str">
        <f>CONCATENATE(BN36,BO36,BP36)</f>
        <v/>
      </c>
      <c r="AF36" s="528"/>
      <c r="AG36" s="528"/>
      <c r="AH36" s="528"/>
      <c r="AI36" s="528"/>
      <c r="AJ36" s="528"/>
      <c r="AK36" s="550"/>
      <c r="AL36" s="551"/>
      <c r="AM36" s="551"/>
      <c r="AN36" s="48" t="s">
        <v>31</v>
      </c>
      <c r="AO36" s="49">
        <v>3</v>
      </c>
      <c r="AP36" s="23"/>
      <c r="AS36" s="23"/>
      <c r="AT36" s="23"/>
      <c r="AU36" s="8"/>
      <c r="AV36" s="23"/>
      <c r="AW36" s="23"/>
      <c r="AX36" s="8"/>
      <c r="AY36" s="23"/>
      <c r="AZ36" s="23"/>
      <c r="BA36" s="8"/>
      <c r="BB36" s="1"/>
      <c r="BC36" s="531"/>
      <c r="BD36" s="1"/>
      <c r="BE36" s="1"/>
      <c r="BF36" s="9"/>
      <c r="BG36" s="1"/>
      <c r="BH36" s="1"/>
      <c r="BI36" s="1"/>
      <c r="BJ36" s="1"/>
      <c r="BK36" s="1"/>
      <c r="BL36" s="1"/>
      <c r="BM36" s="1"/>
      <c r="BN36" s="50" t="str">
        <f>IF(BA36=$BM$81,IF($AK$36="","Zadejte hodnotu",""),IF($AO$36=1,IF($AK$36&lt;&gt;"","Smažte hodnotu",""),""))</f>
        <v/>
      </c>
      <c r="BO36" s="51" t="str">
        <f>IF($AO$36&gt;1,IF($AO$36&lt;$BM$81,IF($AK$36&lt;&gt;"","Smažte hodnotu",""),""),"")</f>
        <v/>
      </c>
      <c r="BP36" s="51" t="str">
        <f>IF(AO36=BN81,IF(AK36="","Zadejte hodnotu",""),"")</f>
        <v/>
      </c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</row>
    <row r="37" spans="1:112" ht="4.5" customHeight="1" x14ac:dyDescent="0.25">
      <c r="A37" s="1"/>
      <c r="B37" s="18"/>
      <c r="C37" s="16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16"/>
      <c r="R37" s="51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52"/>
      <c r="AL37" s="52"/>
      <c r="AM37" s="52"/>
      <c r="AN37" s="17"/>
      <c r="AO37" s="53"/>
      <c r="AP37" s="23"/>
      <c r="AQ37" s="23"/>
      <c r="AR37" s="23"/>
      <c r="AS37" s="23"/>
      <c r="AT37" s="23"/>
      <c r="AU37" s="8"/>
      <c r="AV37" s="23"/>
      <c r="AW37" s="23"/>
      <c r="AX37" s="8"/>
      <c r="AY37" s="23"/>
      <c r="AZ37" s="23"/>
      <c r="BA37" s="8"/>
      <c r="BB37" s="1"/>
      <c r="BC37" s="531"/>
      <c r="BD37" s="1"/>
      <c r="BE37" s="1"/>
      <c r="BF37" s="9"/>
      <c r="BG37" s="1"/>
      <c r="BH37" s="1"/>
      <c r="BI37" s="1"/>
      <c r="BJ37" s="1"/>
      <c r="BK37" s="1"/>
      <c r="BL37" s="1"/>
      <c r="BM37" s="1"/>
      <c r="BN37" s="54"/>
      <c r="BO37" s="54"/>
      <c r="BP37" s="54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</row>
    <row r="38" spans="1:112" ht="18.75" customHeight="1" x14ac:dyDescent="0.25">
      <c r="A38" s="1"/>
      <c r="B38" s="18"/>
      <c r="C38" s="16"/>
      <c r="D38" s="16" t="s">
        <v>32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6"/>
      <c r="R38" s="510" t="s">
        <v>526</v>
      </c>
      <c r="S38" s="41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8" t="s">
        <v>31</v>
      </c>
      <c r="AE38" s="528" t="str">
        <f>CONCATENATE(BN38,BO38,BP38)</f>
        <v/>
      </c>
      <c r="AF38" s="528"/>
      <c r="AG38" s="528"/>
      <c r="AH38" s="528"/>
      <c r="AI38" s="528"/>
      <c r="AJ38" s="528"/>
      <c r="AK38" s="552"/>
      <c r="AL38" s="553"/>
      <c r="AM38" s="553"/>
      <c r="AN38" s="48" t="s">
        <v>31</v>
      </c>
      <c r="AO38" s="49">
        <v>3</v>
      </c>
      <c r="AP38" s="23"/>
      <c r="AQ38" s="23"/>
      <c r="AR38" s="23"/>
      <c r="AS38" s="23"/>
      <c r="AT38" s="23"/>
      <c r="AU38" s="8"/>
      <c r="AV38" s="23"/>
      <c r="AW38" s="23"/>
      <c r="AX38" s="8"/>
      <c r="AY38" s="23"/>
      <c r="AZ38" s="23"/>
      <c r="BA38" s="8"/>
      <c r="BB38" s="1"/>
      <c r="BC38" s="531"/>
      <c r="BD38" s="1"/>
      <c r="BE38" s="1"/>
      <c r="BF38" s="9"/>
      <c r="BG38" s="1"/>
      <c r="BH38" s="1"/>
      <c r="BI38" s="1"/>
      <c r="BJ38" s="1"/>
      <c r="BK38" s="1"/>
      <c r="BL38" s="1"/>
      <c r="BM38" s="1"/>
      <c r="BN38" s="50" t="str">
        <f>IF(BA38=$BN$81,IF($AK$38="","Zadejte hodnotu",""),IF($AO$38=1,IF($AK$38&lt;&gt;"","Smažte hodnotu",""),""))</f>
        <v/>
      </c>
      <c r="BO38" s="51" t="str">
        <f>IF($AO$38&gt;1,IF($AO$38&lt;$BN$81,IF($AK$38&lt;&gt;"","Smažte hodnotu",""),""),"")</f>
        <v/>
      </c>
      <c r="BP38" s="51" t="str">
        <f>IF(AO38=BN81,IF(AK38="","Zadejte hodnotu",""),"")</f>
        <v/>
      </c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</row>
    <row r="39" spans="1:112" ht="4.5" customHeight="1" x14ac:dyDescent="0.25">
      <c r="A39" s="1"/>
      <c r="B39" s="1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51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52"/>
      <c r="AL39" s="52"/>
      <c r="AM39" s="52"/>
      <c r="AN39" s="17"/>
      <c r="AO39" s="53"/>
      <c r="AP39" s="23"/>
      <c r="AQ39" s="23"/>
      <c r="AR39" s="23"/>
      <c r="AS39" s="23"/>
      <c r="AT39" s="23"/>
      <c r="AU39" s="8"/>
      <c r="AV39" s="23"/>
      <c r="AW39" s="23"/>
      <c r="AX39" s="8"/>
      <c r="AY39" s="23"/>
      <c r="AZ39" s="23"/>
      <c r="BA39" s="8"/>
      <c r="BB39" s="1"/>
      <c r="BC39" s="531"/>
      <c r="BD39" s="1"/>
      <c r="BE39" s="1"/>
      <c r="BF39" s="9"/>
      <c r="BG39" s="1"/>
      <c r="BH39" s="1"/>
      <c r="BI39" s="1"/>
      <c r="BJ39" s="1"/>
      <c r="BK39" s="1"/>
      <c r="BL39" s="1"/>
      <c r="BM39" s="1"/>
      <c r="BN39" s="54"/>
      <c r="BO39" s="54"/>
      <c r="BP39" s="54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</row>
    <row r="40" spans="1:112" ht="18.75" customHeight="1" x14ac:dyDescent="0.25">
      <c r="A40" s="1"/>
      <c r="B40" s="173">
        <v>1</v>
      </c>
      <c r="C40" s="16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510" t="s">
        <v>33</v>
      </c>
      <c r="S40" s="41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8" t="s">
        <v>31</v>
      </c>
      <c r="AE40" s="528" t="str">
        <f>CONCATENATE(BN40,BO40,BP40)</f>
        <v/>
      </c>
      <c r="AF40" s="528"/>
      <c r="AG40" s="528"/>
      <c r="AH40" s="528"/>
      <c r="AI40" s="528"/>
      <c r="AJ40" s="528"/>
      <c r="AK40" s="552"/>
      <c r="AL40" s="553"/>
      <c r="AM40" s="553"/>
      <c r="AN40" s="48" t="s">
        <v>31</v>
      </c>
      <c r="AO40" s="49">
        <v>6</v>
      </c>
      <c r="AP40" s="23"/>
      <c r="AQ40" s="23"/>
      <c r="AR40" s="23"/>
      <c r="AS40" s="23"/>
      <c r="AT40" s="23"/>
      <c r="AU40" s="8"/>
      <c r="AV40" s="23"/>
      <c r="AW40" s="23"/>
      <c r="AX40" s="8"/>
      <c r="AY40" s="23"/>
      <c r="AZ40" s="23"/>
      <c r="BA40" s="8"/>
      <c r="BB40" s="1"/>
      <c r="BC40" s="531"/>
      <c r="BD40" s="1"/>
      <c r="BE40" s="1"/>
      <c r="BF40" s="9"/>
      <c r="BG40" s="1"/>
      <c r="BH40" s="1"/>
      <c r="BI40" s="1"/>
      <c r="BJ40" s="1"/>
      <c r="BK40" s="1"/>
      <c r="BL40" s="1"/>
      <c r="BM40" s="1"/>
      <c r="BN40" s="50" t="str">
        <f>IF(BA40=$BO$81,IF($AK$40="","Zadejte hodnotu",""),IF($AO$40=1,IF($AK$40&lt;&gt;"","Smažte hodnotu",""),""))</f>
        <v/>
      </c>
      <c r="BO40" s="51" t="str">
        <f>IF($AO$40&gt;1,IF($AO$40&lt;$BO$81,IF($AK$40&lt;&gt;"","Smažte hodnotu",""),""),"")</f>
        <v/>
      </c>
      <c r="BP40" s="51" t="str">
        <f>IF(AO40=BO81,IF(AK40="","Zadejte hodnotu",""),"")</f>
        <v/>
      </c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</row>
    <row r="41" spans="1:112" ht="4.5" customHeight="1" x14ac:dyDescent="0.25">
      <c r="A41" s="1"/>
      <c r="B41" s="1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51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52"/>
      <c r="AL41" s="52"/>
      <c r="AM41" s="52"/>
      <c r="AN41" s="17"/>
      <c r="AO41" s="53"/>
      <c r="AP41" s="23"/>
      <c r="AQ41" s="23"/>
      <c r="AR41" s="23"/>
      <c r="AS41" s="23"/>
      <c r="AT41" s="23"/>
      <c r="AU41" s="8"/>
      <c r="AV41" s="23"/>
      <c r="AW41" s="23"/>
      <c r="AX41" s="8"/>
      <c r="AY41" s="23"/>
      <c r="AZ41" s="23"/>
      <c r="BA41" s="8"/>
      <c r="BB41" s="1"/>
      <c r="BC41" s="531"/>
      <c r="BD41" s="1"/>
      <c r="BE41" s="1"/>
      <c r="BF41" s="9"/>
      <c r="BG41" s="1"/>
      <c r="BH41" s="1"/>
      <c r="BI41" s="1"/>
      <c r="BJ41" s="1"/>
      <c r="BK41" s="1"/>
      <c r="BL41" s="1"/>
      <c r="BM41" s="1"/>
      <c r="BN41" s="54"/>
      <c r="BO41" s="54"/>
      <c r="BP41" s="54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</row>
    <row r="42" spans="1:112" ht="18.75" customHeight="1" x14ac:dyDescent="0.25">
      <c r="A42" s="1"/>
      <c r="B42" s="18"/>
      <c r="C42" s="16"/>
      <c r="D42" s="55"/>
      <c r="E42" s="55"/>
      <c r="F42" s="55"/>
      <c r="G42" s="55"/>
      <c r="H42" s="55"/>
      <c r="I42" s="55"/>
      <c r="J42" s="56" t="str">
        <f>IF($B$40=1,"VDU1=",IF(B40=2,"VDU2=",IF(B40=3,"")))</f>
        <v>VDU1=</v>
      </c>
      <c r="K42" s="55"/>
      <c r="L42" s="55"/>
      <c r="M42" s="529" t="str">
        <f>IF($B$40=1,"1785",IF(B40=2,"1100",IF(B40=3,"")))</f>
        <v>1785</v>
      </c>
      <c r="N42" s="529" t="str">
        <f>IF($B$40=1,"VDU1=",IF(F40=2,"VDU2=",IF(F40=3,"")))</f>
        <v>VDU1=</v>
      </c>
      <c r="O42" s="529" t="str">
        <f>IF($B$40=1,"VDU1=",IF(G40=2,"VDU2=",IF(G40=3,"")))</f>
        <v>VDU1=</v>
      </c>
      <c r="P42" s="57" t="s">
        <v>31</v>
      </c>
      <c r="Q42" s="16"/>
      <c r="R42" s="510" t="s">
        <v>34</v>
      </c>
      <c r="S42" s="41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8" t="s">
        <v>31</v>
      </c>
      <c r="AE42" s="528" t="str">
        <f>CONCATENATE(BN42,BO42,BP42)</f>
        <v/>
      </c>
      <c r="AF42" s="528"/>
      <c r="AG42" s="528"/>
      <c r="AH42" s="528"/>
      <c r="AI42" s="528"/>
      <c r="AJ42" s="528"/>
      <c r="AK42" s="552"/>
      <c r="AL42" s="553"/>
      <c r="AM42" s="553"/>
      <c r="AN42" s="48" t="s">
        <v>31</v>
      </c>
      <c r="AO42" s="58">
        <v>2</v>
      </c>
      <c r="AP42" s="23"/>
      <c r="AQ42" s="23"/>
      <c r="AR42" s="23"/>
      <c r="AS42" s="23"/>
      <c r="AT42" s="23"/>
      <c r="AU42" s="8"/>
      <c r="AV42" s="23"/>
      <c r="AW42" s="23"/>
      <c r="AX42" s="8"/>
      <c r="AY42" s="23"/>
      <c r="AZ42" s="23"/>
      <c r="BA42" s="8"/>
      <c r="BB42" s="1"/>
      <c r="BC42" s="531"/>
      <c r="BD42" s="1"/>
      <c r="BE42" s="1"/>
      <c r="BF42" s="9"/>
      <c r="BG42" s="1"/>
      <c r="BH42" s="1"/>
      <c r="BI42" s="1"/>
      <c r="BJ42" s="1"/>
      <c r="BK42" s="1"/>
      <c r="BL42" s="1"/>
      <c r="BM42" s="1"/>
      <c r="BN42" s="50" t="str">
        <f>IF(BA42=$BP$81,IF($AK$42="","Zadejte hodnotu",""),IF($AO$42=1,IF($AK$42&lt;&gt;"","Smažte hodnotu",""),""))</f>
        <v/>
      </c>
      <c r="BO42" s="51" t="str">
        <f>IF($AO$42&gt;1,IF($AO$42&lt;$BP$81,IF($AK$42&lt;&gt;"","Smažte hodnotu",""),""),"")</f>
        <v/>
      </c>
      <c r="BP42" s="51" t="str">
        <f>IF(AO42=BP81,IF(AK42="","Zadejte hodnotu",""),"")</f>
        <v/>
      </c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</row>
    <row r="43" spans="1:112" ht="4.5" customHeight="1" x14ac:dyDescent="0.25">
      <c r="A43" s="1"/>
      <c r="B43" s="1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45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59"/>
      <c r="AP43" s="23"/>
      <c r="AQ43" s="23"/>
      <c r="AR43" s="23"/>
      <c r="AS43" s="23"/>
      <c r="AT43" s="23"/>
      <c r="AU43" s="8"/>
      <c r="AV43" s="23"/>
      <c r="AW43" s="23"/>
      <c r="AX43" s="8"/>
      <c r="AY43" s="23"/>
      <c r="AZ43" s="60"/>
      <c r="BA43" s="8"/>
      <c r="BB43" s="61"/>
      <c r="BC43" s="531"/>
      <c r="BD43" s="61"/>
      <c r="BE43" s="61"/>
      <c r="BF43" s="62"/>
      <c r="BG43" s="6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</row>
    <row r="44" spans="1:112" ht="21" customHeight="1" x14ac:dyDescent="0.25">
      <c r="A44" s="1"/>
      <c r="B44" s="18">
        <v>2</v>
      </c>
      <c r="C44" s="16"/>
      <c r="D44" s="4"/>
      <c r="E44" s="16"/>
      <c r="F44" s="16"/>
      <c r="G44" s="16"/>
      <c r="H44" s="16"/>
      <c r="I44" s="541"/>
      <c r="J44" s="541"/>
      <c r="K44" s="541"/>
      <c r="L44" s="541"/>
      <c r="M44" s="541"/>
      <c r="N44" s="541"/>
      <c r="O44" s="541"/>
      <c r="P44" s="57" t="s">
        <v>31</v>
      </c>
      <c r="Q44" s="16"/>
      <c r="R44" s="555" t="s">
        <v>35</v>
      </c>
      <c r="S44" s="555"/>
      <c r="T44" s="555"/>
      <c r="U44" s="555"/>
      <c r="V44" s="555"/>
      <c r="W44" s="555"/>
      <c r="X44" s="555"/>
      <c r="Y44" s="555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8"/>
      <c r="AN44" s="38"/>
      <c r="AO44" s="63">
        <v>2</v>
      </c>
      <c r="AP44" s="23"/>
      <c r="AQ44" s="23"/>
      <c r="AR44" s="23"/>
      <c r="AS44" s="23"/>
      <c r="AT44" s="23"/>
      <c r="AU44" s="8"/>
      <c r="AV44" s="23"/>
      <c r="AW44" s="23"/>
      <c r="AX44" s="8"/>
      <c r="AY44" s="23"/>
      <c r="AZ44" s="60"/>
      <c r="BA44" s="8"/>
      <c r="BB44" s="61"/>
      <c r="BC44" s="531"/>
      <c r="BD44" s="61"/>
      <c r="BE44" s="61"/>
      <c r="BF44" s="62"/>
      <c r="BG44" s="6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</row>
    <row r="45" spans="1:112" ht="4.5" customHeight="1" x14ac:dyDescent="0.25">
      <c r="A45" s="1"/>
      <c r="B45" s="1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59"/>
      <c r="AP45" s="23"/>
      <c r="AQ45" s="23"/>
      <c r="AR45" s="23"/>
      <c r="AS45" s="23"/>
      <c r="AT45" s="23"/>
      <c r="AU45" s="8"/>
      <c r="AV45" s="23"/>
      <c r="AW45" s="23"/>
      <c r="AX45" s="8"/>
      <c r="AY45" s="23"/>
      <c r="AZ45" s="60"/>
      <c r="BA45" s="8"/>
      <c r="BB45" s="61"/>
      <c r="BC45" s="531"/>
      <c r="BD45" s="61"/>
      <c r="BE45" s="61"/>
      <c r="BF45" s="62"/>
      <c r="BG45" s="6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</row>
    <row r="46" spans="1:112" ht="21" customHeight="1" x14ac:dyDescent="0.25">
      <c r="A46" s="1"/>
      <c r="B46" s="18"/>
      <c r="C46" s="16"/>
      <c r="D46" s="16"/>
      <c r="E46" s="561" t="str">
        <f>IF(B40=3,IF(I44="","Zadejte hodnotu v mm",""),"")</f>
        <v/>
      </c>
      <c r="F46" s="561"/>
      <c r="G46" s="561"/>
      <c r="H46" s="561"/>
      <c r="I46" s="561"/>
      <c r="J46" s="561"/>
      <c r="K46" s="561"/>
      <c r="L46" s="561"/>
      <c r="M46" s="561"/>
      <c r="N46" s="561"/>
      <c r="O46" s="561"/>
      <c r="P46" s="16"/>
      <c r="Q46" s="16"/>
      <c r="R46" s="40" t="s">
        <v>36</v>
      </c>
      <c r="S46" s="43"/>
      <c r="T46" s="41"/>
      <c r="U46" s="41"/>
      <c r="V46" s="41"/>
      <c r="W46" s="41"/>
      <c r="X46" s="41"/>
      <c r="Y46" s="41"/>
      <c r="Z46" s="41"/>
      <c r="AA46" s="556"/>
      <c r="AB46" s="556"/>
      <c r="AC46" s="556"/>
      <c r="AD46" s="64" t="s">
        <v>31</v>
      </c>
      <c r="AE46" s="43"/>
      <c r="AF46" s="557" t="str">
        <f>IF(AO44=2,IF(AA46&lt;&gt;"","Smažte hodnotu",""),"")</f>
        <v/>
      </c>
      <c r="AG46" s="557"/>
      <c r="AH46" s="557"/>
      <c r="AI46" s="557"/>
      <c r="AJ46" s="557"/>
      <c r="AK46" s="557"/>
      <c r="AL46" s="557"/>
      <c r="AM46" s="557"/>
      <c r="AN46" s="557"/>
      <c r="AO46" s="65">
        <f>IF(AO44=1,IF(AA46="",1,0),0)</f>
        <v>0</v>
      </c>
      <c r="AP46" s="23"/>
      <c r="AQ46" s="23"/>
      <c r="AR46" s="23"/>
      <c r="AS46" s="23"/>
      <c r="AT46" s="23"/>
      <c r="AU46" s="8"/>
      <c r="AV46" s="23"/>
      <c r="AW46" s="23"/>
      <c r="AX46" s="8"/>
      <c r="AY46" s="23"/>
      <c r="AZ46" s="60"/>
      <c r="BA46" s="8"/>
      <c r="BB46" s="61"/>
      <c r="BC46" s="531"/>
      <c r="BD46" s="61"/>
      <c r="BE46" s="61"/>
      <c r="BF46" s="62"/>
      <c r="BG46" s="6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</row>
    <row r="47" spans="1:112" ht="4.5" customHeight="1" x14ac:dyDescent="0.25">
      <c r="A47" s="1"/>
      <c r="B47" s="18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59"/>
      <c r="AP47" s="23"/>
      <c r="AQ47" s="23"/>
      <c r="AR47" s="23"/>
      <c r="AS47" s="23"/>
      <c r="AT47" s="23"/>
      <c r="AU47" s="8"/>
      <c r="AV47" s="23"/>
      <c r="AW47" s="23"/>
      <c r="AX47" s="8"/>
      <c r="AY47" s="23"/>
      <c r="AZ47" s="60"/>
      <c r="BA47" s="8"/>
      <c r="BB47" s="61"/>
      <c r="BC47" s="531"/>
      <c r="BD47" s="61"/>
      <c r="BE47" s="61"/>
      <c r="BF47" s="62"/>
      <c r="BG47" s="61"/>
      <c r="BH47" s="1"/>
      <c r="BI47" s="1"/>
      <c r="BJ47" s="1"/>
      <c r="BK47" s="1"/>
      <c r="BL47" s="1"/>
      <c r="BM47" s="66"/>
      <c r="BN47" s="66"/>
      <c r="BO47" s="66"/>
      <c r="BP47" s="66"/>
      <c r="BQ47" s="66"/>
      <c r="BR47" s="67"/>
      <c r="BS47" s="66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</row>
    <row r="48" spans="1:112" ht="21" customHeight="1" x14ac:dyDescent="0.25">
      <c r="A48" s="1"/>
      <c r="B48" s="173">
        <v>2</v>
      </c>
      <c r="C48" s="16"/>
      <c r="D48" s="558" t="s">
        <v>37</v>
      </c>
      <c r="E48" s="558"/>
      <c r="F48" s="558"/>
      <c r="G48" s="558"/>
      <c r="H48" s="558"/>
      <c r="I48" s="16"/>
      <c r="J48" s="16"/>
      <c r="K48" s="16"/>
      <c r="L48" s="16"/>
      <c r="M48" s="16"/>
      <c r="N48" s="16"/>
      <c r="O48" s="16"/>
      <c r="P48" s="16"/>
      <c r="Q48" s="16"/>
      <c r="R48" s="559" t="s">
        <v>38</v>
      </c>
      <c r="S48" s="559"/>
      <c r="T48" s="559"/>
      <c r="U48" s="559"/>
      <c r="V48" s="559"/>
      <c r="W48" s="559"/>
      <c r="X48" s="559"/>
      <c r="Y48" s="559"/>
      <c r="Z48" s="68"/>
      <c r="AA48" s="68"/>
      <c r="AB48" s="68"/>
      <c r="AC48" s="68"/>
      <c r="AD48" s="68"/>
      <c r="AE48" s="68"/>
      <c r="AF48" s="68"/>
      <c r="AG48" s="68"/>
      <c r="AH48" s="69"/>
      <c r="AI48" s="69"/>
      <c r="AJ48" s="69"/>
      <c r="AK48" s="69"/>
      <c r="AL48" s="69"/>
      <c r="AM48" s="69"/>
      <c r="AN48" s="69"/>
      <c r="AO48" s="70"/>
      <c r="AP48" s="23"/>
      <c r="AQ48" s="23"/>
      <c r="AR48" s="23"/>
      <c r="AS48" s="23"/>
      <c r="AT48" s="23"/>
      <c r="AU48" s="8"/>
      <c r="AV48" s="23"/>
      <c r="AW48" s="23"/>
      <c r="AX48" s="8"/>
      <c r="AY48" s="23"/>
      <c r="AZ48" s="71"/>
      <c r="BA48" s="8"/>
      <c r="BB48" s="62"/>
      <c r="BC48" s="531"/>
      <c r="BD48" s="62"/>
      <c r="BE48" s="62"/>
      <c r="BF48" s="62"/>
      <c r="BG48" s="62"/>
      <c r="BH48" s="1"/>
      <c r="BI48" s="1"/>
      <c r="BJ48" s="1"/>
      <c r="BK48" s="1"/>
      <c r="BL48" s="1"/>
      <c r="BM48" s="66"/>
      <c r="BN48" s="66"/>
      <c r="BO48" s="66"/>
      <c r="BP48" s="66"/>
      <c r="BQ48" s="66"/>
      <c r="BR48" s="67"/>
      <c r="BS48" s="66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</row>
    <row r="49" spans="1:112" ht="6.75" customHeight="1" x14ac:dyDescent="0.25">
      <c r="A49" s="1"/>
      <c r="B49" s="18"/>
      <c r="C49" s="16"/>
      <c r="D49" s="558"/>
      <c r="E49" s="558"/>
      <c r="F49" s="558"/>
      <c r="G49" s="558"/>
      <c r="H49" s="558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17"/>
      <c r="AI49" s="17"/>
      <c r="AJ49" s="17"/>
      <c r="AK49" s="17"/>
      <c r="AL49" s="17"/>
      <c r="AM49" s="17"/>
      <c r="AN49" s="17"/>
      <c r="AO49" s="16"/>
      <c r="AP49" s="23"/>
      <c r="AQ49" s="23"/>
      <c r="AR49" s="23"/>
      <c r="AS49" s="23"/>
      <c r="AT49" s="23"/>
      <c r="AU49" s="11"/>
      <c r="AV49" s="23"/>
      <c r="AW49" s="23"/>
      <c r="AX49" s="11"/>
      <c r="AY49" s="23"/>
      <c r="AZ49" s="71"/>
      <c r="BA49" s="11"/>
      <c r="BB49" s="62"/>
      <c r="BC49" s="531"/>
      <c r="BD49" s="62"/>
      <c r="BE49" s="62"/>
      <c r="BF49" s="62"/>
      <c r="BG49" s="62"/>
      <c r="BH49" s="1"/>
      <c r="BI49" s="1"/>
      <c r="BJ49" s="1"/>
      <c r="BK49" s="1"/>
      <c r="BL49" s="1"/>
      <c r="BM49" s="66"/>
      <c r="BN49" s="66"/>
      <c r="BO49" s="66"/>
      <c r="BP49" s="66"/>
      <c r="BQ49" s="66"/>
      <c r="BR49" s="67"/>
      <c r="BS49" s="66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</row>
    <row r="50" spans="1:112" s="82" customFormat="1" ht="12.75" customHeight="1" x14ac:dyDescent="0.2">
      <c r="A50" s="72"/>
      <c r="B50" s="73"/>
      <c r="C50" s="74"/>
      <c r="D50" s="560"/>
      <c r="E50" s="560"/>
      <c r="F50" s="560"/>
      <c r="G50" s="560"/>
      <c r="H50" s="560"/>
      <c r="I50" s="560"/>
      <c r="J50" s="560"/>
      <c r="K50" s="560"/>
      <c r="L50" s="560"/>
      <c r="M50" s="560"/>
      <c r="N50" s="560"/>
      <c r="O50" s="560"/>
      <c r="P50" s="560"/>
      <c r="Q50" s="560"/>
      <c r="R50" s="560"/>
      <c r="S50" s="560"/>
      <c r="T50" s="560"/>
      <c r="U50" s="560"/>
      <c r="V50" s="560"/>
      <c r="W50" s="560"/>
      <c r="X50" s="560"/>
      <c r="Y50" s="560"/>
      <c r="Z50" s="560"/>
      <c r="AA50" s="560"/>
      <c r="AB50" s="560"/>
      <c r="AC50" s="560"/>
      <c r="AD50" s="560"/>
      <c r="AE50" s="560"/>
      <c r="AF50" s="560"/>
      <c r="AG50" s="560"/>
      <c r="AH50" s="560"/>
      <c r="AI50" s="560"/>
      <c r="AJ50" s="560"/>
      <c r="AK50" s="560"/>
      <c r="AL50" s="560"/>
      <c r="AM50" s="560"/>
      <c r="AN50" s="560"/>
      <c r="AO50" s="75" t="str">
        <f>IF(D50&lt;&gt;"",1,"")</f>
        <v/>
      </c>
      <c r="AP50" s="76"/>
      <c r="AQ50" s="76"/>
      <c r="AR50" s="76"/>
      <c r="AS50" s="76"/>
      <c r="AT50" s="76"/>
      <c r="AU50" s="77"/>
      <c r="AV50" s="76"/>
      <c r="AW50" s="76"/>
      <c r="AX50" s="77"/>
      <c r="AY50" s="76"/>
      <c r="AZ50" s="78"/>
      <c r="BA50" s="77"/>
      <c r="BB50" s="79"/>
      <c r="BC50" s="531"/>
      <c r="BD50" s="79"/>
      <c r="BE50" s="79"/>
      <c r="BF50" s="79"/>
      <c r="BG50" s="79"/>
      <c r="BH50" s="72"/>
      <c r="BI50" s="72"/>
      <c r="BJ50" s="72"/>
      <c r="BK50" s="72"/>
      <c r="BL50" s="72"/>
      <c r="BM50" s="80"/>
      <c r="BN50" s="80"/>
      <c r="BO50" s="80"/>
      <c r="BP50" s="80"/>
      <c r="BQ50" s="80"/>
      <c r="BR50" s="81"/>
      <c r="BS50" s="80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</row>
    <row r="51" spans="1:112" s="82" customFormat="1" ht="12.75" customHeight="1" x14ac:dyDescent="0.2">
      <c r="A51" s="72"/>
      <c r="B51" s="73"/>
      <c r="C51" s="74"/>
      <c r="D51" s="562"/>
      <c r="E51" s="554"/>
      <c r="F51" s="554"/>
      <c r="G51" s="554"/>
      <c r="H51" s="554"/>
      <c r="I51" s="554"/>
      <c r="J51" s="554"/>
      <c r="K51" s="554"/>
      <c r="L51" s="554"/>
      <c r="M51" s="554"/>
      <c r="N51" s="554"/>
      <c r="O51" s="554"/>
      <c r="P51" s="554"/>
      <c r="Q51" s="554"/>
      <c r="R51" s="554"/>
      <c r="S51" s="554"/>
      <c r="T51" s="554"/>
      <c r="U51" s="554"/>
      <c r="V51" s="554"/>
      <c r="W51" s="554"/>
      <c r="X51" s="554"/>
      <c r="Y51" s="554"/>
      <c r="Z51" s="554"/>
      <c r="AA51" s="554"/>
      <c r="AB51" s="554"/>
      <c r="AC51" s="554"/>
      <c r="AD51" s="554"/>
      <c r="AE51" s="554"/>
      <c r="AF51" s="554"/>
      <c r="AG51" s="554"/>
      <c r="AH51" s="554"/>
      <c r="AI51" s="554"/>
      <c r="AJ51" s="554"/>
      <c r="AK51" s="554"/>
      <c r="AL51" s="554"/>
      <c r="AM51" s="554"/>
      <c r="AN51" s="554"/>
      <c r="AO51" s="75" t="str">
        <f t="shared" ref="AO51:AO56" si="3">IF(D51&lt;&gt;"",1,"")</f>
        <v/>
      </c>
      <c r="AP51" s="76"/>
      <c r="AQ51" s="76"/>
      <c r="AR51" s="76"/>
      <c r="AS51" s="76"/>
      <c r="AT51" s="76"/>
      <c r="AU51" s="77"/>
      <c r="AV51" s="76"/>
      <c r="AW51" s="76"/>
      <c r="AX51" s="77"/>
      <c r="AY51" s="76"/>
      <c r="AZ51" s="78"/>
      <c r="BA51" s="77"/>
      <c r="BB51" s="79"/>
      <c r="BC51" s="531"/>
      <c r="BD51" s="79"/>
      <c r="BE51" s="79"/>
      <c r="BF51" s="79"/>
      <c r="BG51" s="79"/>
      <c r="BH51" s="72"/>
      <c r="BI51" s="72"/>
      <c r="BJ51" s="72"/>
      <c r="BK51" s="72"/>
      <c r="BL51" s="72"/>
      <c r="BM51" s="80"/>
      <c r="BN51" s="80"/>
      <c r="BO51" s="80"/>
      <c r="BP51" s="80"/>
      <c r="BQ51" s="80"/>
      <c r="BR51" s="81"/>
      <c r="BS51" s="80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</row>
    <row r="52" spans="1:112" s="82" customFormat="1" ht="12.75" customHeight="1" x14ac:dyDescent="0.2">
      <c r="A52" s="72"/>
      <c r="B52" s="73"/>
      <c r="C52" s="74"/>
      <c r="D52" s="562"/>
      <c r="E52" s="554"/>
      <c r="F52" s="554"/>
      <c r="G52" s="554"/>
      <c r="H52" s="554"/>
      <c r="I52" s="554"/>
      <c r="J52" s="554"/>
      <c r="K52" s="554"/>
      <c r="L52" s="554"/>
      <c r="M52" s="554"/>
      <c r="N52" s="554"/>
      <c r="O52" s="554"/>
      <c r="P52" s="554"/>
      <c r="Q52" s="554"/>
      <c r="R52" s="554"/>
      <c r="S52" s="554"/>
      <c r="T52" s="554"/>
      <c r="U52" s="554"/>
      <c r="V52" s="554"/>
      <c r="W52" s="554"/>
      <c r="X52" s="554"/>
      <c r="Y52" s="554"/>
      <c r="Z52" s="554"/>
      <c r="AA52" s="554"/>
      <c r="AB52" s="554"/>
      <c r="AC52" s="554"/>
      <c r="AD52" s="554"/>
      <c r="AE52" s="554"/>
      <c r="AF52" s="554"/>
      <c r="AG52" s="554"/>
      <c r="AH52" s="554"/>
      <c r="AI52" s="554"/>
      <c r="AJ52" s="554"/>
      <c r="AK52" s="554"/>
      <c r="AL52" s="554"/>
      <c r="AM52" s="554"/>
      <c r="AN52" s="554"/>
      <c r="AO52" s="75" t="str">
        <f t="shared" si="3"/>
        <v/>
      </c>
      <c r="AP52" s="76"/>
      <c r="AQ52" s="76"/>
      <c r="AR52" s="76"/>
      <c r="AS52" s="76"/>
      <c r="AT52" s="76"/>
      <c r="AU52" s="77"/>
      <c r="AV52" s="76"/>
      <c r="AW52" s="76"/>
      <c r="AX52" s="77"/>
      <c r="AY52" s="76"/>
      <c r="AZ52" s="78"/>
      <c r="BA52" s="77"/>
      <c r="BB52" s="79"/>
      <c r="BC52" s="531"/>
      <c r="BD52" s="79"/>
      <c r="BE52" s="79"/>
      <c r="BF52" s="79"/>
      <c r="BG52" s="79"/>
      <c r="BH52" s="72"/>
      <c r="BI52" s="72"/>
      <c r="BJ52" s="72"/>
      <c r="BK52" s="72"/>
      <c r="BL52" s="72"/>
      <c r="BM52" s="80"/>
      <c r="BN52" s="80"/>
      <c r="BO52" s="80"/>
      <c r="BP52" s="80"/>
      <c r="BQ52" s="80"/>
      <c r="BR52" s="81"/>
      <c r="BS52" s="80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</row>
    <row r="53" spans="1:112" s="82" customFormat="1" ht="12.75" customHeight="1" x14ac:dyDescent="0.2">
      <c r="A53" s="72"/>
      <c r="B53" s="73"/>
      <c r="C53" s="74"/>
      <c r="D53" s="562"/>
      <c r="E53" s="554"/>
      <c r="F53" s="554"/>
      <c r="G53" s="554"/>
      <c r="H53" s="554"/>
      <c r="I53" s="554"/>
      <c r="J53" s="554"/>
      <c r="K53" s="554"/>
      <c r="L53" s="554"/>
      <c r="M53" s="554"/>
      <c r="N53" s="554"/>
      <c r="O53" s="554"/>
      <c r="P53" s="554"/>
      <c r="Q53" s="554"/>
      <c r="R53" s="554"/>
      <c r="S53" s="554"/>
      <c r="T53" s="554"/>
      <c r="U53" s="554"/>
      <c r="V53" s="554"/>
      <c r="W53" s="554"/>
      <c r="X53" s="554"/>
      <c r="Y53" s="554"/>
      <c r="Z53" s="554"/>
      <c r="AA53" s="554"/>
      <c r="AB53" s="554"/>
      <c r="AC53" s="554"/>
      <c r="AD53" s="554"/>
      <c r="AE53" s="554"/>
      <c r="AF53" s="554"/>
      <c r="AG53" s="554"/>
      <c r="AH53" s="554"/>
      <c r="AI53" s="554"/>
      <c r="AJ53" s="554"/>
      <c r="AK53" s="554"/>
      <c r="AL53" s="554"/>
      <c r="AM53" s="554"/>
      <c r="AN53" s="554"/>
      <c r="AO53" s="75" t="str">
        <f t="shared" si="3"/>
        <v/>
      </c>
      <c r="AP53" s="76"/>
      <c r="AQ53" s="76"/>
      <c r="AR53" s="76"/>
      <c r="AS53" s="76"/>
      <c r="AT53" s="76"/>
      <c r="AU53" s="77"/>
      <c r="AV53" s="76"/>
      <c r="AW53" s="76"/>
      <c r="AX53" s="77"/>
      <c r="AY53" s="76"/>
      <c r="AZ53" s="78"/>
      <c r="BA53" s="77"/>
      <c r="BB53" s="79"/>
      <c r="BC53" s="531"/>
      <c r="BD53" s="79"/>
      <c r="BE53" s="79"/>
      <c r="BF53" s="79"/>
      <c r="BG53" s="79"/>
      <c r="BH53" s="72"/>
      <c r="BI53" s="72"/>
      <c r="BJ53" s="72"/>
      <c r="BK53" s="72"/>
      <c r="BL53" s="72"/>
      <c r="BM53" s="80"/>
      <c r="BN53" s="80"/>
      <c r="BO53" s="80"/>
      <c r="BP53" s="80"/>
      <c r="BQ53" s="80"/>
      <c r="BR53" s="81"/>
      <c r="BS53" s="80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</row>
    <row r="54" spans="1:112" s="82" customFormat="1" ht="12.75" customHeight="1" x14ac:dyDescent="0.2">
      <c r="A54" s="72"/>
      <c r="B54" s="73"/>
      <c r="C54" s="74"/>
      <c r="D54" s="560"/>
      <c r="E54" s="560"/>
      <c r="F54" s="560"/>
      <c r="G54" s="560"/>
      <c r="H54" s="560"/>
      <c r="I54" s="560"/>
      <c r="J54" s="560"/>
      <c r="K54" s="560"/>
      <c r="L54" s="560"/>
      <c r="M54" s="560"/>
      <c r="N54" s="560"/>
      <c r="O54" s="560"/>
      <c r="P54" s="560"/>
      <c r="Q54" s="560"/>
      <c r="R54" s="560"/>
      <c r="S54" s="560"/>
      <c r="T54" s="560"/>
      <c r="U54" s="560"/>
      <c r="V54" s="560"/>
      <c r="W54" s="560"/>
      <c r="X54" s="560"/>
      <c r="Y54" s="560"/>
      <c r="Z54" s="560"/>
      <c r="AA54" s="560"/>
      <c r="AB54" s="560"/>
      <c r="AC54" s="560"/>
      <c r="AD54" s="560"/>
      <c r="AE54" s="560"/>
      <c r="AF54" s="560"/>
      <c r="AG54" s="560"/>
      <c r="AH54" s="560"/>
      <c r="AI54" s="560"/>
      <c r="AJ54" s="560"/>
      <c r="AK54" s="560"/>
      <c r="AL54" s="560"/>
      <c r="AM54" s="560"/>
      <c r="AN54" s="560"/>
      <c r="AO54" s="75" t="str">
        <f t="shared" si="3"/>
        <v/>
      </c>
      <c r="AP54" s="76"/>
      <c r="AQ54" s="76"/>
      <c r="AR54" s="76"/>
      <c r="AS54" s="76"/>
      <c r="AT54" s="76"/>
      <c r="AU54" s="77"/>
      <c r="AV54" s="76"/>
      <c r="AW54" s="76"/>
      <c r="AX54" s="77"/>
      <c r="AY54" s="76"/>
      <c r="AZ54" s="78"/>
      <c r="BA54" s="77"/>
      <c r="BB54" s="79"/>
      <c r="BC54" s="531"/>
      <c r="BD54" s="79"/>
      <c r="BE54" s="79"/>
      <c r="BF54" s="79"/>
      <c r="BG54" s="79"/>
      <c r="BH54" s="72"/>
      <c r="BI54" s="72"/>
      <c r="BJ54" s="72"/>
      <c r="BK54" s="72"/>
      <c r="BL54" s="72"/>
      <c r="BM54" s="80"/>
      <c r="BN54" s="80"/>
      <c r="BO54" s="80"/>
      <c r="BP54" s="80"/>
      <c r="BQ54" s="80"/>
      <c r="BR54" s="81"/>
      <c r="BS54" s="80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</row>
    <row r="55" spans="1:112" s="82" customFormat="1" ht="12.75" customHeight="1" x14ac:dyDescent="0.2">
      <c r="A55" s="72"/>
      <c r="B55" s="73"/>
      <c r="C55" s="74"/>
      <c r="D55" s="554"/>
      <c r="E55" s="554"/>
      <c r="F55" s="554"/>
      <c r="G55" s="554"/>
      <c r="H55" s="554"/>
      <c r="I55" s="554"/>
      <c r="J55" s="554"/>
      <c r="K55" s="554"/>
      <c r="L55" s="554"/>
      <c r="M55" s="554"/>
      <c r="N55" s="554"/>
      <c r="O55" s="554"/>
      <c r="P55" s="554"/>
      <c r="Q55" s="554"/>
      <c r="R55" s="554"/>
      <c r="S55" s="554"/>
      <c r="T55" s="554"/>
      <c r="U55" s="554"/>
      <c r="V55" s="554"/>
      <c r="W55" s="554"/>
      <c r="X55" s="554"/>
      <c r="Y55" s="554"/>
      <c r="Z55" s="554"/>
      <c r="AA55" s="554"/>
      <c r="AB55" s="554"/>
      <c r="AC55" s="554"/>
      <c r="AD55" s="554"/>
      <c r="AE55" s="554"/>
      <c r="AF55" s="554"/>
      <c r="AG55" s="554"/>
      <c r="AH55" s="554"/>
      <c r="AI55" s="554"/>
      <c r="AJ55" s="554"/>
      <c r="AK55" s="554"/>
      <c r="AL55" s="554"/>
      <c r="AM55" s="554"/>
      <c r="AN55" s="554"/>
      <c r="AO55" s="75" t="str">
        <f t="shared" si="3"/>
        <v/>
      </c>
      <c r="AP55" s="76"/>
      <c r="AQ55" s="76"/>
      <c r="AR55" s="76"/>
      <c r="AS55" s="76"/>
      <c r="AT55" s="76"/>
      <c r="AU55" s="77"/>
      <c r="AV55" s="76"/>
      <c r="AW55" s="76"/>
      <c r="AX55" s="77"/>
      <c r="AY55" s="76"/>
      <c r="AZ55" s="78"/>
      <c r="BA55" s="77"/>
      <c r="BB55" s="79"/>
      <c r="BC55" s="531"/>
      <c r="BD55" s="79"/>
      <c r="BE55" s="79"/>
      <c r="BF55" s="79"/>
      <c r="BG55" s="79"/>
      <c r="BH55" s="72"/>
      <c r="BI55" s="72"/>
      <c r="BJ55" s="72"/>
      <c r="BK55" s="72"/>
      <c r="BL55" s="72"/>
      <c r="BM55" s="80"/>
      <c r="BN55" s="80"/>
      <c r="BO55" s="80"/>
      <c r="BP55" s="80"/>
      <c r="BQ55" s="80"/>
      <c r="BR55" s="81"/>
      <c r="BS55" s="80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</row>
    <row r="56" spans="1:112" s="82" customFormat="1" ht="12.75" customHeight="1" x14ac:dyDescent="0.2">
      <c r="A56" s="416"/>
      <c r="B56" s="73"/>
      <c r="C56" s="7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554"/>
      <c r="Q56" s="554"/>
      <c r="R56" s="554"/>
      <c r="S56" s="554"/>
      <c r="T56" s="554"/>
      <c r="U56" s="554"/>
      <c r="V56" s="554"/>
      <c r="W56" s="554"/>
      <c r="X56" s="554"/>
      <c r="Y56" s="554"/>
      <c r="Z56" s="554"/>
      <c r="AA56" s="554"/>
      <c r="AB56" s="554"/>
      <c r="AC56" s="554"/>
      <c r="AD56" s="554"/>
      <c r="AE56" s="554"/>
      <c r="AF56" s="554"/>
      <c r="AG56" s="554"/>
      <c r="AH56" s="554"/>
      <c r="AI56" s="554"/>
      <c r="AJ56" s="554"/>
      <c r="AK56" s="554"/>
      <c r="AL56" s="554"/>
      <c r="AM56" s="554"/>
      <c r="AN56" s="554"/>
      <c r="AO56" s="75" t="str">
        <f t="shared" si="3"/>
        <v/>
      </c>
      <c r="AP56" s="76"/>
      <c r="AQ56" s="76"/>
      <c r="AR56" s="76"/>
      <c r="AS56" s="76"/>
      <c r="AT56" s="76"/>
      <c r="AU56" s="77"/>
      <c r="AV56" s="76"/>
      <c r="AW56" s="76"/>
      <c r="AX56" s="77"/>
      <c r="AY56" s="76"/>
      <c r="AZ56" s="78"/>
      <c r="BA56" s="77"/>
      <c r="BB56" s="79"/>
      <c r="BC56" s="531"/>
      <c r="BD56" s="79"/>
      <c r="BE56" s="79"/>
      <c r="BF56" s="79"/>
      <c r="BG56" s="79"/>
      <c r="BH56" s="72"/>
      <c r="BI56" s="72"/>
      <c r="BJ56" s="72"/>
      <c r="BK56" s="72"/>
      <c r="BL56" s="72"/>
      <c r="BM56" s="80"/>
      <c r="BN56" s="80"/>
      <c r="BO56" s="80"/>
      <c r="BP56" s="80"/>
      <c r="BQ56" s="80"/>
      <c r="BR56" s="81"/>
      <c r="BS56" s="80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</row>
    <row r="57" spans="1:112" ht="13.5" customHeight="1" x14ac:dyDescent="0.25">
      <c r="A57" s="459"/>
      <c r="B57" s="459"/>
      <c r="D57" s="16"/>
      <c r="E57" s="4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16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71"/>
      <c r="BA57" s="23"/>
      <c r="BB57" s="62"/>
      <c r="BC57" s="531"/>
      <c r="BD57" s="62"/>
      <c r="BE57" s="62"/>
      <c r="BF57" s="62"/>
      <c r="BG57" s="62"/>
      <c r="BH57" s="1"/>
      <c r="BI57" s="1"/>
      <c r="BJ57" s="1"/>
      <c r="BK57" s="1"/>
      <c r="BL57" s="1"/>
      <c r="BM57" s="66"/>
      <c r="BN57" s="66"/>
      <c r="BO57" s="66"/>
      <c r="BP57" s="66"/>
      <c r="BQ57" s="66"/>
      <c r="BR57" s="67"/>
      <c r="BS57" s="66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</row>
    <row r="58" spans="1:112" ht="12.75" customHeight="1" x14ac:dyDescent="0.25">
      <c r="A58" s="459"/>
      <c r="B58" s="459"/>
      <c r="C58" s="16"/>
      <c r="D58" s="20" t="s">
        <v>39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16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71"/>
      <c r="BA58" s="23"/>
      <c r="BB58" s="62"/>
      <c r="BC58" s="531"/>
      <c r="BD58" s="62"/>
      <c r="BE58" s="62"/>
      <c r="BF58" s="62"/>
      <c r="BG58" s="62"/>
      <c r="BH58" s="1"/>
      <c r="BI58" s="1"/>
      <c r="BJ58" s="1"/>
      <c r="BK58" s="1"/>
      <c r="BL58" s="1"/>
      <c r="BM58" s="66"/>
      <c r="BN58" s="66"/>
      <c r="BO58" s="66"/>
      <c r="BP58" s="66"/>
      <c r="BQ58" s="66"/>
      <c r="BR58" s="67"/>
      <c r="BS58" s="66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</row>
    <row r="59" spans="1:112" ht="21" customHeight="1" x14ac:dyDescent="0.25">
      <c r="A59" s="459"/>
      <c r="B59" s="459"/>
      <c r="C59" s="16"/>
      <c r="D59" s="220"/>
      <c r="E59" s="223"/>
      <c r="F59" s="16"/>
      <c r="G59" s="16"/>
      <c r="H59" s="16"/>
      <c r="I59" s="16"/>
      <c r="J59" s="16"/>
      <c r="K59" s="16"/>
      <c r="L59" s="16"/>
      <c r="M59" s="16"/>
      <c r="N59" s="220" t="s">
        <v>525</v>
      </c>
      <c r="O59" s="16"/>
      <c r="P59" s="16"/>
      <c r="Q59" s="4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220" t="s">
        <v>503</v>
      </c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71"/>
      <c r="BA59" s="23"/>
      <c r="BB59" s="62"/>
      <c r="BC59" s="531"/>
      <c r="BD59" s="62"/>
      <c r="BE59" s="62"/>
      <c r="BF59" s="62"/>
      <c r="BG59" s="62"/>
      <c r="BH59" s="1"/>
      <c r="BI59" s="1"/>
      <c r="BJ59" s="1"/>
      <c r="BK59" s="1"/>
      <c r="BL59" s="1"/>
      <c r="BM59" s="66"/>
      <c r="BN59" s="66"/>
      <c r="BO59" s="66"/>
      <c r="BP59" s="66"/>
      <c r="BQ59" s="66"/>
      <c r="BR59" s="67"/>
      <c r="BS59" s="66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</row>
    <row r="60" spans="1:112" ht="21" customHeight="1" x14ac:dyDescent="0.25">
      <c r="A60" s="18">
        <v>0</v>
      </c>
      <c r="B60" s="459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259" t="s">
        <v>382</v>
      </c>
      <c r="O60" s="16"/>
      <c r="P60" s="16"/>
      <c r="Q60" s="4"/>
      <c r="R60" s="16"/>
      <c r="S60" s="16"/>
      <c r="T60" s="16"/>
      <c r="U60" s="16"/>
      <c r="V60" s="417" t="s">
        <v>31</v>
      </c>
      <c r="W60" s="16"/>
      <c r="X60" s="16"/>
      <c r="Y60" s="16"/>
      <c r="Z60" s="16"/>
      <c r="AA60" s="432"/>
      <c r="AB60" s="432" t="s">
        <v>482</v>
      </c>
      <c r="AC60" s="432"/>
      <c r="AD60" s="432"/>
      <c r="AE60" s="432"/>
      <c r="AF60" s="432"/>
      <c r="AG60" s="432"/>
      <c r="AH60" s="432"/>
      <c r="AI60" s="432"/>
      <c r="AJ60" s="432"/>
      <c r="AK60" s="432"/>
      <c r="AL60" s="432"/>
      <c r="AM60" s="432"/>
      <c r="AN60" s="432"/>
      <c r="AO60" s="432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71"/>
      <c r="BA60" s="23"/>
      <c r="BB60" s="62"/>
      <c r="BC60" s="531"/>
      <c r="BD60" s="62"/>
      <c r="BE60" s="62"/>
      <c r="BF60" s="62"/>
      <c r="BG60" s="62"/>
      <c r="BH60" s="1"/>
      <c r="BI60" s="1"/>
      <c r="BJ60" s="1"/>
      <c r="BK60" s="1"/>
      <c r="BL60" s="1"/>
      <c r="BM60" s="66"/>
      <c r="BN60" s="66"/>
      <c r="BO60" s="66"/>
      <c r="BP60" s="66"/>
      <c r="BQ60" s="66"/>
      <c r="BR60" s="67"/>
      <c r="BS60" s="66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</row>
    <row r="61" spans="1:112" ht="21" customHeight="1" x14ac:dyDescent="0.25">
      <c r="A61" s="18">
        <v>1</v>
      </c>
      <c r="B61" s="459"/>
      <c r="C61" s="16"/>
      <c r="D61" s="16"/>
      <c r="E61" s="223"/>
      <c r="F61" s="16"/>
      <c r="G61" s="16"/>
      <c r="H61" s="16"/>
      <c r="I61" s="16"/>
      <c r="J61" s="16"/>
      <c r="K61" s="16"/>
      <c r="L61" s="16"/>
      <c r="M61" s="16"/>
      <c r="N61" s="259" t="s">
        <v>383</v>
      </c>
      <c r="O61" s="16"/>
      <c r="P61" s="16"/>
      <c r="Q61" s="4"/>
      <c r="R61" s="16"/>
      <c r="S61" s="16"/>
      <c r="T61" s="16"/>
      <c r="U61" s="16"/>
      <c r="V61" s="417" t="s">
        <v>31</v>
      </c>
      <c r="W61" s="16"/>
      <c r="X61" s="16"/>
      <c r="Y61" s="16"/>
      <c r="Z61" s="16"/>
      <c r="AA61" s="432"/>
      <c r="AB61" s="432" t="s">
        <v>483</v>
      </c>
      <c r="AC61" s="432"/>
      <c r="AD61" s="432"/>
      <c r="AE61" s="432"/>
      <c r="AF61" s="432"/>
      <c r="AG61" s="432"/>
      <c r="AH61" s="432"/>
      <c r="AI61" s="432"/>
      <c r="AJ61" s="432"/>
      <c r="AK61" s="432"/>
      <c r="AL61" s="432"/>
      <c r="AM61" s="432"/>
      <c r="AN61" s="432"/>
      <c r="AO61" s="432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71"/>
      <c r="BA61" s="23"/>
      <c r="BB61" s="62"/>
      <c r="BC61" s="531"/>
      <c r="BD61" s="62"/>
      <c r="BE61" s="62"/>
      <c r="BF61" s="62"/>
      <c r="BG61" s="62"/>
      <c r="BH61" s="1"/>
      <c r="BI61" s="1"/>
      <c r="BJ61" s="1"/>
      <c r="BK61" s="1"/>
      <c r="BL61" s="1"/>
      <c r="BM61" s="66"/>
      <c r="BN61" s="66"/>
      <c r="BO61" s="66"/>
      <c r="BP61" s="66"/>
      <c r="BQ61" s="66"/>
      <c r="BR61" s="67"/>
      <c r="BS61" s="66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</row>
    <row r="62" spans="1:112" ht="17.25" customHeight="1" x14ac:dyDescent="0.25">
      <c r="A62" s="18">
        <v>1</v>
      </c>
      <c r="B62" s="459"/>
      <c r="C62" s="16"/>
      <c r="D62" s="92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432"/>
      <c r="AB62" s="433" t="str">
        <f>IF(B68=2,"Vyplňte formulář C-TL_OTVOR","")</f>
        <v/>
      </c>
      <c r="AC62" s="432"/>
      <c r="AD62" s="432"/>
      <c r="AE62" s="432"/>
      <c r="AF62" s="432"/>
      <c r="AG62" s="432"/>
      <c r="AH62" s="432"/>
      <c r="AI62" s="432"/>
      <c r="AJ62" s="432"/>
      <c r="AK62" s="432"/>
      <c r="AL62" s="432"/>
      <c r="AM62" s="432"/>
      <c r="AN62" s="432"/>
      <c r="AO62" s="432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71"/>
      <c r="BA62" s="23"/>
      <c r="BB62" s="62"/>
      <c r="BC62" s="531"/>
      <c r="BD62" s="62"/>
      <c r="BE62" s="62"/>
      <c r="BF62" s="62"/>
      <c r="BG62" s="62"/>
      <c r="BH62" s="1"/>
      <c r="BI62" s="1"/>
      <c r="BJ62" s="1"/>
      <c r="BK62" s="1"/>
      <c r="BL62" s="1"/>
      <c r="BM62" s="66"/>
      <c r="BN62" s="66"/>
      <c r="BO62" s="66"/>
      <c r="BP62" s="66"/>
      <c r="BQ62" s="66"/>
      <c r="BR62" s="67"/>
      <c r="BS62" s="66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</row>
    <row r="63" spans="1:112" ht="21" customHeight="1" x14ac:dyDescent="0.25">
      <c r="A63" s="18"/>
      <c r="B63" s="459"/>
      <c r="C63" s="16"/>
      <c r="D63" s="547"/>
      <c r="E63" s="547"/>
      <c r="F63" s="547"/>
      <c r="G63" s="547"/>
      <c r="H63" s="259"/>
      <c r="I63" s="16"/>
      <c r="J63" s="16"/>
      <c r="K63" s="16"/>
      <c r="L63" s="16"/>
      <c r="M63" s="16"/>
      <c r="N63" s="504" t="s">
        <v>382</v>
      </c>
      <c r="O63" s="59"/>
      <c r="P63" s="59"/>
      <c r="Q63" s="59"/>
      <c r="R63" s="512"/>
      <c r="S63" s="530"/>
      <c r="T63" s="530"/>
      <c r="U63" s="530"/>
      <c r="V63" s="530"/>
      <c r="W63" s="16"/>
      <c r="X63" s="16"/>
      <c r="Y63" s="16"/>
      <c r="Z63" s="16"/>
      <c r="AA63" s="432"/>
      <c r="AB63" s="4"/>
      <c r="AC63" s="432"/>
      <c r="AD63" s="432"/>
      <c r="AE63" s="432"/>
      <c r="AF63" s="432"/>
      <c r="AG63" s="432"/>
      <c r="AH63" s="432"/>
      <c r="AI63" s="432"/>
      <c r="AJ63" s="432"/>
      <c r="AK63" s="432"/>
      <c r="AL63" s="432"/>
      <c r="AM63" s="432"/>
      <c r="AN63" s="432"/>
      <c r="AO63" s="432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71"/>
      <c r="BA63" s="23"/>
      <c r="BB63" s="62"/>
      <c r="BC63" s="531"/>
      <c r="BD63" s="62"/>
      <c r="BE63" s="62"/>
      <c r="BF63" s="62"/>
      <c r="BG63" s="62"/>
      <c r="BH63" s="1"/>
      <c r="BI63" s="1"/>
      <c r="BJ63" s="1"/>
      <c r="BK63" s="1"/>
      <c r="BL63" s="1"/>
      <c r="BM63" s="66">
        <f>COLUMN()</f>
        <v>65</v>
      </c>
      <c r="BN63" s="66">
        <f>COLUMN()</f>
        <v>66</v>
      </c>
      <c r="BO63" s="66">
        <f>COLUMN()</f>
        <v>67</v>
      </c>
      <c r="BP63" s="66">
        <f>COLUMN()</f>
        <v>68</v>
      </c>
      <c r="BQ63" s="66">
        <f>COLUMN()</f>
        <v>69</v>
      </c>
      <c r="BR63" s="66">
        <f>COLUMN()</f>
        <v>70</v>
      </c>
      <c r="BS63" s="66">
        <f>COLUMN()</f>
        <v>71</v>
      </c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</row>
    <row r="64" spans="1:112" ht="19.5" customHeight="1" x14ac:dyDescent="0.25">
      <c r="A64" s="460"/>
      <c r="B64" s="459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504" t="s">
        <v>383</v>
      </c>
      <c r="O64" s="59"/>
      <c r="P64" s="59"/>
      <c r="Q64" s="59"/>
      <c r="R64" s="512"/>
      <c r="S64" s="530"/>
      <c r="T64" s="530"/>
      <c r="U64" s="530"/>
      <c r="V64" s="530"/>
      <c r="W64" s="16"/>
      <c r="X64" s="16"/>
      <c r="Y64" s="16"/>
      <c r="Z64" s="16"/>
      <c r="AA64" s="432"/>
      <c r="AB64" s="432"/>
      <c r="AC64" s="432"/>
      <c r="AD64" s="432"/>
      <c r="AE64" s="432"/>
      <c r="AF64" s="432"/>
      <c r="AG64" s="432"/>
      <c r="AH64" s="432"/>
      <c r="AI64" s="432"/>
      <c r="AJ64" s="432"/>
      <c r="AK64" s="432"/>
      <c r="AL64" s="432"/>
      <c r="AM64" s="432"/>
      <c r="AN64" s="432"/>
      <c r="AO64" s="432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71"/>
      <c r="BA64" s="23"/>
      <c r="BB64" s="62"/>
      <c r="BC64" s="531"/>
      <c r="BD64" s="62"/>
      <c r="BE64" s="62"/>
      <c r="BF64" s="62"/>
      <c r="BG64" s="62"/>
      <c r="BH64" s="1"/>
      <c r="BI64" s="1"/>
      <c r="BJ64" s="1"/>
      <c r="BK64" s="1"/>
      <c r="BL64" s="1"/>
      <c r="BM64" s="66"/>
      <c r="BN64" s="66"/>
      <c r="BO64" s="66"/>
      <c r="BP64" s="66"/>
      <c r="BQ64" s="66"/>
      <c r="BR64" s="67"/>
      <c r="BS64" s="66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</row>
    <row r="65" spans="1:112" ht="21" customHeight="1" x14ac:dyDescent="0.25">
      <c r="A65" s="460"/>
      <c r="B65" s="459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432"/>
      <c r="AB65" s="432"/>
      <c r="AC65" s="432"/>
      <c r="AD65" s="432"/>
      <c r="AE65" s="432"/>
      <c r="AF65" s="432"/>
      <c r="AG65" s="432"/>
      <c r="AH65" s="432"/>
      <c r="AI65" s="432"/>
      <c r="AJ65" s="432"/>
      <c r="AK65" s="432"/>
      <c r="AL65" s="432"/>
      <c r="AM65" s="432"/>
      <c r="AN65" s="432"/>
      <c r="AO65" s="432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71"/>
      <c r="BA65" s="23"/>
      <c r="BB65" s="62"/>
      <c r="BC65" s="531"/>
      <c r="BD65" s="62"/>
      <c r="BE65" s="62"/>
      <c r="BF65" s="62"/>
      <c r="BG65" s="62"/>
      <c r="BH65" s="1"/>
      <c r="BI65" s="1"/>
      <c r="BJ65" s="1"/>
      <c r="BK65" s="1"/>
      <c r="BL65" s="1"/>
      <c r="BM65" s="66">
        <f>AO36</f>
        <v>3</v>
      </c>
      <c r="BN65" s="66">
        <f>AO38</f>
        <v>3</v>
      </c>
      <c r="BO65" s="66">
        <f>AO40</f>
        <v>6</v>
      </c>
      <c r="BP65" s="66">
        <f>AO42</f>
        <v>2</v>
      </c>
      <c r="BQ65" s="66">
        <f>A61</f>
        <v>1</v>
      </c>
      <c r="BR65" s="67">
        <f>A62</f>
        <v>1</v>
      </c>
      <c r="BS65" s="66">
        <f>A60</f>
        <v>0</v>
      </c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</row>
    <row r="66" spans="1:112" ht="10.5" customHeight="1" x14ac:dyDescent="0.25">
      <c r="A66" s="460"/>
      <c r="B66" s="459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4"/>
      <c r="T66" s="16"/>
      <c r="U66" s="16"/>
      <c r="V66" s="16"/>
      <c r="W66" s="16"/>
      <c r="X66" s="16"/>
      <c r="Y66" s="16"/>
      <c r="Z66" s="16"/>
      <c r="AA66" s="432"/>
      <c r="AB66" s="432"/>
      <c r="AC66" s="432"/>
      <c r="AD66" s="432"/>
      <c r="AE66" s="432"/>
      <c r="AF66" s="432"/>
      <c r="AG66" s="432"/>
      <c r="AH66" s="432"/>
      <c r="AI66" s="432"/>
      <c r="AJ66" s="432"/>
      <c r="AK66" s="432"/>
      <c r="AL66" s="432"/>
      <c r="AM66" s="432"/>
      <c r="AN66" s="432"/>
      <c r="AO66" s="432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71"/>
      <c r="BA66" s="23"/>
      <c r="BB66" s="62"/>
      <c r="BC66" s="531"/>
      <c r="BD66" s="62"/>
      <c r="BE66" s="62"/>
      <c r="BF66" s="62"/>
      <c r="BG66" s="62"/>
      <c r="BH66" s="1"/>
      <c r="BI66" s="1"/>
      <c r="BJ66" s="1"/>
      <c r="BK66" s="1"/>
      <c r="BL66" s="1"/>
      <c r="BM66" s="66"/>
      <c r="BN66" s="66"/>
      <c r="BO66" s="66"/>
      <c r="BP66" s="66"/>
      <c r="BQ66" s="66"/>
      <c r="BR66" s="67"/>
      <c r="BS66" s="66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</row>
    <row r="67" spans="1:112" ht="4.5" customHeight="1" thickBot="1" x14ac:dyDescent="0.3">
      <c r="A67" s="460"/>
      <c r="B67" s="459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4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28"/>
      <c r="AM67" s="28"/>
      <c r="AN67" s="16"/>
      <c r="AO67" s="16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71"/>
      <c r="BA67" s="23"/>
      <c r="BB67" s="62"/>
      <c r="BC67" s="531"/>
      <c r="BD67" s="62"/>
      <c r="BE67" s="62"/>
      <c r="BF67" s="62"/>
      <c r="BG67" s="62"/>
      <c r="BH67" s="1"/>
      <c r="BI67" s="1"/>
      <c r="BJ67" s="1"/>
      <c r="BK67" s="1"/>
      <c r="BL67" s="1"/>
      <c r="BM67" s="66"/>
      <c r="BN67" s="66"/>
      <c r="BO67" s="66"/>
      <c r="BP67" s="66"/>
      <c r="BQ67" s="66"/>
      <c r="BR67" s="67"/>
      <c r="BS67" s="66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</row>
    <row r="68" spans="1:112" ht="15" customHeight="1" thickBot="1" x14ac:dyDescent="0.3">
      <c r="A68" s="460"/>
      <c r="B68" s="459">
        <v>1</v>
      </c>
      <c r="C68" s="84" t="s">
        <v>40</v>
      </c>
      <c r="D68" s="85"/>
      <c r="E68" s="83"/>
      <c r="F68" s="83"/>
      <c r="G68" s="83"/>
      <c r="H68" s="83"/>
      <c r="I68" s="83"/>
      <c r="J68" s="564"/>
      <c r="K68" s="564"/>
      <c r="L68" s="564"/>
      <c r="M68" s="564"/>
      <c r="N68" s="564"/>
      <c r="O68" s="564"/>
      <c r="P68" s="564"/>
      <c r="Q68" s="565"/>
      <c r="R68" s="16"/>
      <c r="S68" s="86" t="s">
        <v>41</v>
      </c>
      <c r="T68" s="87"/>
      <c r="U68" s="87"/>
      <c r="V68" s="87"/>
      <c r="W68" s="87"/>
      <c r="X68" s="87"/>
      <c r="Y68" s="87"/>
      <c r="Z68" s="87"/>
      <c r="AA68" s="87"/>
      <c r="AB68" s="566"/>
      <c r="AC68" s="566"/>
      <c r="AD68" s="566"/>
      <c r="AE68" s="566"/>
      <c r="AF68" s="566"/>
      <c r="AG68" s="566"/>
      <c r="AH68" s="566"/>
      <c r="AI68" s="567"/>
      <c r="AJ68" s="16"/>
      <c r="AK68" s="16"/>
      <c r="AL68" s="16"/>
      <c r="AM68" s="16"/>
      <c r="AN68" s="16"/>
      <c r="AO68" s="16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71"/>
      <c r="BA68" s="23"/>
      <c r="BB68" s="62"/>
      <c r="BC68" s="531"/>
      <c r="BD68" s="62"/>
      <c r="BE68" s="62"/>
      <c r="BF68" s="62"/>
      <c r="BG68" s="62"/>
      <c r="BH68" s="1"/>
      <c r="BI68" s="1"/>
      <c r="BJ68" s="1"/>
      <c r="BK68" s="1"/>
      <c r="BL68" s="1"/>
      <c r="BM68" s="88"/>
      <c r="BN68" s="88"/>
      <c r="BO68" s="88"/>
      <c r="BP68" s="88"/>
      <c r="BQ68" s="88"/>
      <c r="BR68" s="89"/>
      <c r="BS68" s="88"/>
      <c r="BT68" s="1">
        <v>1</v>
      </c>
      <c r="BU68" s="1">
        <f>BM68</f>
        <v>0</v>
      </c>
      <c r="BV68" s="1">
        <v>1</v>
      </c>
      <c r="BW68" s="1">
        <f t="shared" ref="BW68:BW81" si="4">BN68</f>
        <v>0</v>
      </c>
      <c r="BX68" s="1">
        <v>1</v>
      </c>
      <c r="BY68" s="1">
        <f t="shared" ref="BY68:BY81" si="5">BO68</f>
        <v>0</v>
      </c>
      <c r="BZ68" s="1">
        <v>1</v>
      </c>
      <c r="CA68" s="1">
        <f t="shared" ref="CA68:CA81" si="6">BP68</f>
        <v>0</v>
      </c>
      <c r="CC68" s="1">
        <f t="shared" ref="CC68:CC81" si="7">BQ68</f>
        <v>0</v>
      </c>
      <c r="CD68" s="1">
        <f t="shared" ref="CD68:CD81" si="8">BR68</f>
        <v>0</v>
      </c>
      <c r="CE68" s="1">
        <f t="shared" ref="CE68:CE81" si="9">BS68</f>
        <v>0</v>
      </c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</row>
    <row r="69" spans="1:112" ht="6" customHeight="1" x14ac:dyDescent="0.25">
      <c r="A69" s="460"/>
      <c r="B69" s="459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71"/>
      <c r="BA69" s="23"/>
      <c r="BB69" s="62"/>
      <c r="BC69" s="531"/>
      <c r="BD69" s="62"/>
      <c r="BE69" s="62"/>
      <c r="BF69" s="62"/>
      <c r="BG69" s="62"/>
      <c r="BH69" s="1"/>
      <c r="BI69" s="1"/>
      <c r="BJ69" s="1"/>
      <c r="BK69" s="1"/>
      <c r="BL69" s="1"/>
      <c r="BM69" s="90">
        <v>95</v>
      </c>
      <c r="BN69">
        <v>80</v>
      </c>
      <c r="BO69" s="90">
        <v>600</v>
      </c>
      <c r="BP69" s="90">
        <v>2000</v>
      </c>
      <c r="BQ69" s="458">
        <v>25</v>
      </c>
      <c r="BR69" s="458">
        <v>25</v>
      </c>
      <c r="BS69" s="90">
        <v>25</v>
      </c>
      <c r="BT69" s="1">
        <v>2</v>
      </c>
      <c r="BU69" s="1">
        <f t="shared" ref="BU69:BU81" si="10">BM69</f>
        <v>95</v>
      </c>
      <c r="BV69" s="1">
        <v>2</v>
      </c>
      <c r="BW69" s="1">
        <f t="shared" si="4"/>
        <v>80</v>
      </c>
      <c r="BX69" s="1">
        <v>2</v>
      </c>
      <c r="BY69" s="1">
        <f t="shared" si="5"/>
        <v>600</v>
      </c>
      <c r="BZ69" s="1">
        <v>2</v>
      </c>
      <c r="CA69" s="1">
        <f t="shared" si="6"/>
        <v>2000</v>
      </c>
      <c r="CC69" s="1">
        <f t="shared" ref="CC69:CD71" si="11">BQ70</f>
        <v>50</v>
      </c>
      <c r="CD69" s="1">
        <f t="shared" si="11"/>
        <v>150</v>
      </c>
      <c r="CE69" s="1">
        <f t="shared" si="9"/>
        <v>25</v>
      </c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</row>
    <row r="70" spans="1:112" ht="15" customHeight="1" x14ac:dyDescent="0.25">
      <c r="A70" s="460"/>
      <c r="B70" s="459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4"/>
      <c r="T70" s="16"/>
      <c r="U70" s="16"/>
      <c r="V70" s="16"/>
      <c r="W70" s="4"/>
      <c r="X70" s="4"/>
      <c r="Y70" s="4"/>
      <c r="Z70" s="92" t="s">
        <v>42</v>
      </c>
      <c r="AA70" s="4"/>
      <c r="AB70" s="4"/>
      <c r="AC70" s="542"/>
      <c r="AD70" s="543"/>
      <c r="AE70" s="543"/>
      <c r="AF70" s="543"/>
      <c r="AG70" s="543"/>
      <c r="AH70" s="543"/>
      <c r="AI70" s="543"/>
      <c r="AJ70" s="543"/>
      <c r="AK70" s="543"/>
      <c r="AL70" s="543"/>
      <c r="AM70" s="543"/>
      <c r="AN70" s="543"/>
      <c r="AO70" s="543"/>
      <c r="AP70" s="23"/>
      <c r="AQ70" s="23"/>
      <c r="AR70" s="8"/>
      <c r="AS70" s="23"/>
      <c r="AT70" s="23"/>
      <c r="AU70" s="23"/>
      <c r="AV70" s="23"/>
      <c r="AW70" s="23"/>
      <c r="AX70" s="23"/>
      <c r="AY70" s="23"/>
      <c r="AZ70" s="71"/>
      <c r="BA70" s="23"/>
      <c r="BB70" s="62"/>
      <c r="BC70" s="531"/>
      <c r="BD70" s="62"/>
      <c r="BE70" s="62"/>
      <c r="BF70" s="62"/>
      <c r="BG70" s="62"/>
      <c r="BH70" s="1"/>
      <c r="BI70" s="1"/>
      <c r="BJ70" s="1"/>
      <c r="BK70" s="1"/>
      <c r="BL70" s="1"/>
      <c r="BM70">
        <v>105</v>
      </c>
      <c r="BN70" s="90">
        <v>100</v>
      </c>
      <c r="BO70" s="90">
        <v>650</v>
      </c>
      <c r="BP70" s="90" t="s">
        <v>43</v>
      </c>
      <c r="BQ70" s="90">
        <v>50</v>
      </c>
      <c r="BR70" s="91">
        <v>150</v>
      </c>
      <c r="BS70" s="90" t="s">
        <v>381</v>
      </c>
      <c r="BT70" s="1">
        <v>3</v>
      </c>
      <c r="BU70" s="1">
        <f t="shared" si="10"/>
        <v>105</v>
      </c>
      <c r="BV70" s="1">
        <v>3</v>
      </c>
      <c r="BW70" s="1">
        <f t="shared" si="4"/>
        <v>100</v>
      </c>
      <c r="BX70" s="1">
        <v>3</v>
      </c>
      <c r="BY70" s="1">
        <f t="shared" si="5"/>
        <v>650</v>
      </c>
      <c r="BZ70" s="1">
        <v>3</v>
      </c>
      <c r="CA70" s="1" t="str">
        <f t="shared" si="6"/>
        <v>Atyp</v>
      </c>
      <c r="CC70" s="1">
        <f t="shared" si="11"/>
        <v>70</v>
      </c>
      <c r="CD70" s="1">
        <f t="shared" si="11"/>
        <v>170</v>
      </c>
      <c r="CE70" s="1" t="str">
        <f t="shared" si="9"/>
        <v>ATYP</v>
      </c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</row>
    <row r="71" spans="1:112" ht="15" customHeight="1" x14ac:dyDescent="0.25">
      <c r="A71" s="460"/>
      <c r="B71" s="459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543"/>
      <c r="AD71" s="543"/>
      <c r="AE71" s="543"/>
      <c r="AF71" s="543"/>
      <c r="AG71" s="543"/>
      <c r="AH71" s="543"/>
      <c r="AI71" s="543"/>
      <c r="AJ71" s="543"/>
      <c r="AK71" s="543"/>
      <c r="AL71" s="543"/>
      <c r="AM71" s="543"/>
      <c r="AN71" s="543"/>
      <c r="AO71" s="543"/>
      <c r="AP71" s="23"/>
      <c r="AQ71" s="23"/>
      <c r="AR71" s="8"/>
      <c r="AS71" s="23"/>
      <c r="AT71" s="23"/>
      <c r="AU71" s="23"/>
      <c r="AV71" s="23"/>
      <c r="AW71" s="23"/>
      <c r="AX71" s="23"/>
      <c r="AY71" s="23"/>
      <c r="AZ71" s="71"/>
      <c r="BA71" s="23"/>
      <c r="BB71" s="62"/>
      <c r="BC71" s="531"/>
      <c r="BD71" s="62"/>
      <c r="BE71" s="62"/>
      <c r="BF71" s="62"/>
      <c r="BG71" s="62"/>
      <c r="BH71" s="1"/>
      <c r="BI71" s="1"/>
      <c r="BJ71" s="1"/>
      <c r="BK71" s="1"/>
      <c r="BL71" s="1"/>
      <c r="BM71" s="90">
        <v>120</v>
      </c>
      <c r="BN71" s="90">
        <v>150</v>
      </c>
      <c r="BO71" s="90">
        <v>700</v>
      </c>
      <c r="BQ71" s="90">
        <v>70</v>
      </c>
      <c r="BR71" s="91">
        <v>170</v>
      </c>
      <c r="BS71" s="90"/>
      <c r="BT71" s="1">
        <v>4</v>
      </c>
      <c r="BU71" s="1">
        <f t="shared" si="10"/>
        <v>120</v>
      </c>
      <c r="BV71" s="1">
        <v>4</v>
      </c>
      <c r="BW71" s="1">
        <f t="shared" si="4"/>
        <v>150</v>
      </c>
      <c r="BX71" s="1">
        <v>4</v>
      </c>
      <c r="BY71" s="1">
        <f t="shared" si="5"/>
        <v>700</v>
      </c>
      <c r="BZ71" s="1">
        <v>4</v>
      </c>
      <c r="CA71" s="1">
        <f t="shared" si="6"/>
        <v>0</v>
      </c>
      <c r="CC71" s="1" t="str">
        <f t="shared" si="11"/>
        <v>ATYP</v>
      </c>
      <c r="CD71" s="1" t="str">
        <f t="shared" si="11"/>
        <v>ATYP</v>
      </c>
      <c r="CE71" s="1">
        <f t="shared" si="9"/>
        <v>0</v>
      </c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</row>
    <row r="72" spans="1:112" ht="15" customHeight="1" x14ac:dyDescent="0.25">
      <c r="A72" s="460"/>
      <c r="B72" s="459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4"/>
      <c r="X72" s="4"/>
      <c r="Y72" s="4"/>
      <c r="Z72" s="4"/>
      <c r="AA72" s="4"/>
      <c r="AB72" s="4"/>
      <c r="AC72" s="543"/>
      <c r="AD72" s="543"/>
      <c r="AE72" s="543"/>
      <c r="AF72" s="543"/>
      <c r="AG72" s="543"/>
      <c r="AH72" s="543"/>
      <c r="AI72" s="543"/>
      <c r="AJ72" s="543"/>
      <c r="AK72" s="543"/>
      <c r="AL72" s="543"/>
      <c r="AM72" s="543"/>
      <c r="AN72" s="543"/>
      <c r="AO72" s="543"/>
      <c r="AP72" s="23"/>
      <c r="AQ72" s="23"/>
      <c r="AR72" s="8"/>
      <c r="AS72" s="23"/>
      <c r="AT72" s="23"/>
      <c r="AU72" s="23"/>
      <c r="AV72" s="23"/>
      <c r="AW72" s="23"/>
      <c r="AX72" s="23"/>
      <c r="AY72" s="23"/>
      <c r="AZ72" s="71"/>
      <c r="BA72" s="23"/>
      <c r="BB72" s="62"/>
      <c r="BC72" s="531"/>
      <c r="BD72" s="62"/>
      <c r="BE72" s="62"/>
      <c r="BF72" s="62"/>
      <c r="BG72" s="62"/>
      <c r="BH72" s="1"/>
      <c r="BI72" s="1"/>
      <c r="BJ72" s="1"/>
      <c r="BK72" s="1"/>
      <c r="BL72" s="1"/>
      <c r="BM72" s="90" t="s">
        <v>43</v>
      </c>
      <c r="BN72" s="90" t="s">
        <v>43</v>
      </c>
      <c r="BO72" s="90">
        <v>750</v>
      </c>
      <c r="BP72" s="90"/>
      <c r="BQ72" s="90" t="s">
        <v>381</v>
      </c>
      <c r="BR72" s="91" t="s">
        <v>381</v>
      </c>
      <c r="BS72" s="90"/>
      <c r="BT72" s="1">
        <v>5</v>
      </c>
      <c r="BU72" s="1" t="str">
        <f t="shared" si="10"/>
        <v>Atyp</v>
      </c>
      <c r="BV72" s="1">
        <v>5</v>
      </c>
      <c r="BW72" s="1" t="str">
        <f t="shared" si="4"/>
        <v>Atyp</v>
      </c>
      <c r="BX72" s="1">
        <v>5</v>
      </c>
      <c r="BY72" s="1">
        <f t="shared" si="5"/>
        <v>750</v>
      </c>
      <c r="BZ72" s="1">
        <v>5</v>
      </c>
      <c r="CA72" s="1">
        <f t="shared" si="6"/>
        <v>0</v>
      </c>
      <c r="CC72" s="1" t="e">
        <f>#REF!</f>
        <v>#REF!</v>
      </c>
      <c r="CD72" s="1" t="e">
        <f>#REF!</f>
        <v>#REF!</v>
      </c>
      <c r="CE72" s="1">
        <f t="shared" si="9"/>
        <v>0</v>
      </c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</row>
    <row r="73" spans="1:112" ht="15" customHeight="1" x14ac:dyDescent="0.25">
      <c r="A73" s="1"/>
      <c r="B73" s="18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1"/>
      <c r="AQ73" s="23"/>
      <c r="AR73" s="8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62"/>
      <c r="BE73" s="62"/>
      <c r="BF73" s="62"/>
      <c r="BG73" s="62"/>
      <c r="BH73" s="1"/>
      <c r="BI73" s="1"/>
      <c r="BJ73" s="1"/>
      <c r="BK73" s="1"/>
      <c r="BL73" s="1"/>
      <c r="BN73" s="90"/>
      <c r="BO73" s="90">
        <v>800</v>
      </c>
      <c r="BP73" s="90"/>
      <c r="BQ73" s="90"/>
      <c r="BR73" s="91"/>
      <c r="BS73" s="90"/>
      <c r="BT73" s="1">
        <v>6</v>
      </c>
      <c r="BU73" s="1">
        <f t="shared" si="10"/>
        <v>0</v>
      </c>
      <c r="BV73" s="1">
        <v>6</v>
      </c>
      <c r="BW73" s="1">
        <f t="shared" si="4"/>
        <v>0</v>
      </c>
      <c r="BX73" s="1">
        <v>6</v>
      </c>
      <c r="BY73" s="1">
        <f t="shared" si="5"/>
        <v>800</v>
      </c>
      <c r="BZ73" s="1">
        <v>6</v>
      </c>
      <c r="CA73" s="1">
        <f t="shared" si="6"/>
        <v>0</v>
      </c>
      <c r="CC73" s="1">
        <f t="shared" si="7"/>
        <v>0</v>
      </c>
      <c r="CD73" s="1">
        <f t="shared" si="8"/>
        <v>0</v>
      </c>
      <c r="CE73" s="1">
        <f t="shared" si="9"/>
        <v>0</v>
      </c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</row>
    <row r="74" spans="1:112" ht="15" customHeight="1" x14ac:dyDescent="0.25">
      <c r="A74" s="1"/>
      <c r="B74" s="1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1"/>
      <c r="AQ74" s="1"/>
      <c r="AS74" s="1"/>
      <c r="AT74" s="1"/>
      <c r="AU74" s="1"/>
      <c r="AV74" s="1"/>
      <c r="AW74" s="1"/>
      <c r="AX74" s="1"/>
      <c r="AY74" s="1"/>
      <c r="AZ74" s="62"/>
      <c r="BA74" s="1"/>
      <c r="BB74" s="62"/>
      <c r="BC74" s="62"/>
      <c r="BD74" s="62"/>
      <c r="BE74" s="62"/>
      <c r="BF74" s="62"/>
      <c r="BG74" s="62"/>
      <c r="BH74" s="1"/>
      <c r="BI74" s="1"/>
      <c r="BJ74" s="1"/>
      <c r="BK74" s="1"/>
      <c r="BL74" s="1"/>
      <c r="BM74" s="90"/>
      <c r="BN74" s="90"/>
      <c r="BO74" s="90">
        <v>850</v>
      </c>
      <c r="BP74" s="90"/>
      <c r="BQ74" s="90"/>
      <c r="BR74" s="91"/>
      <c r="BS74" s="90"/>
      <c r="BT74" s="1">
        <v>7</v>
      </c>
      <c r="BU74" s="1">
        <f t="shared" si="10"/>
        <v>0</v>
      </c>
      <c r="BV74" s="1">
        <v>7</v>
      </c>
      <c r="BW74" s="1">
        <f t="shared" si="4"/>
        <v>0</v>
      </c>
      <c r="BX74" s="1">
        <v>7</v>
      </c>
      <c r="BY74" s="1">
        <f t="shared" si="5"/>
        <v>850</v>
      </c>
      <c r="BZ74" s="1">
        <v>7</v>
      </c>
      <c r="CA74" s="1">
        <f t="shared" si="6"/>
        <v>0</v>
      </c>
      <c r="CC74" s="1">
        <f t="shared" si="7"/>
        <v>0</v>
      </c>
      <c r="CD74" s="1">
        <f t="shared" si="8"/>
        <v>0</v>
      </c>
      <c r="CE74" s="1">
        <f t="shared" si="9"/>
        <v>0</v>
      </c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</row>
    <row r="75" spans="1:112" ht="15" customHeight="1" x14ac:dyDescent="0.25">
      <c r="A75" s="1"/>
      <c r="B75" s="1"/>
      <c r="C75" s="93"/>
      <c r="D75" s="93"/>
      <c r="E75" s="93"/>
      <c r="F75" s="93"/>
      <c r="G75" s="93"/>
      <c r="H75" s="93"/>
      <c r="I75" s="93"/>
      <c r="J75" s="93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261"/>
      <c r="AL75" s="261"/>
      <c r="AM75" s="261"/>
      <c r="AN75" s="261"/>
      <c r="AO75" s="261"/>
      <c r="AP75" s="66"/>
      <c r="AQ75" s="66"/>
      <c r="AR75" s="67"/>
      <c r="AS75" s="66"/>
      <c r="AT75" s="1"/>
      <c r="AU75" s="1"/>
      <c r="AV75" s="1"/>
      <c r="AW75" s="1"/>
      <c r="AX75" s="1"/>
      <c r="AY75" s="1"/>
      <c r="AZ75" s="62"/>
      <c r="BA75" s="1"/>
      <c r="BB75" s="62"/>
      <c r="BC75" s="62"/>
      <c r="BD75" s="62"/>
      <c r="BE75" s="62"/>
      <c r="BF75" s="62"/>
      <c r="BG75" s="62"/>
      <c r="BH75" s="1"/>
      <c r="BI75" s="1"/>
      <c r="BJ75" s="1"/>
      <c r="BK75" s="1"/>
      <c r="BL75" s="1"/>
      <c r="BM75" s="90"/>
      <c r="BN75" s="90"/>
      <c r="BO75" s="90">
        <v>900</v>
      </c>
      <c r="BP75" s="90"/>
      <c r="BQ75" s="90"/>
      <c r="BR75" s="91"/>
      <c r="BS75" s="90"/>
      <c r="BT75" s="1">
        <v>8</v>
      </c>
      <c r="BU75" s="1">
        <f t="shared" si="10"/>
        <v>0</v>
      </c>
      <c r="BV75" s="1">
        <v>8</v>
      </c>
      <c r="BW75" s="1">
        <f t="shared" si="4"/>
        <v>0</v>
      </c>
      <c r="BX75" s="1">
        <v>8</v>
      </c>
      <c r="BY75" s="1">
        <f t="shared" si="5"/>
        <v>900</v>
      </c>
      <c r="BZ75" s="1">
        <v>8</v>
      </c>
      <c r="CA75" s="1">
        <f t="shared" si="6"/>
        <v>0</v>
      </c>
      <c r="CC75" s="1">
        <f t="shared" si="7"/>
        <v>0</v>
      </c>
      <c r="CD75" s="1">
        <f t="shared" si="8"/>
        <v>0</v>
      </c>
      <c r="CE75" s="1">
        <f t="shared" si="9"/>
        <v>0</v>
      </c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</row>
    <row r="76" spans="1:112" ht="15" customHeight="1" x14ac:dyDescent="0.25">
      <c r="A76" s="1"/>
      <c r="B76" s="1"/>
      <c r="C76" s="93"/>
      <c r="D76" s="93"/>
      <c r="E76" s="93"/>
      <c r="F76" s="93"/>
      <c r="G76" s="93"/>
      <c r="H76" s="93"/>
      <c r="I76" s="93"/>
      <c r="J76" s="93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  <c r="AM76" s="261"/>
      <c r="AN76" s="261"/>
      <c r="AO76" s="261"/>
      <c r="AP76" s="66"/>
      <c r="AQ76" s="66"/>
      <c r="AR76" s="67"/>
      <c r="AS76" s="66"/>
      <c r="AT76" s="1"/>
      <c r="AU76" s="1"/>
      <c r="AV76" s="1"/>
      <c r="AW76" s="1"/>
      <c r="AX76" s="1"/>
      <c r="AY76" s="1"/>
      <c r="AZ76" s="62"/>
      <c r="BA76" s="1"/>
      <c r="BB76" s="62"/>
      <c r="BC76" s="62"/>
      <c r="BD76" s="62"/>
      <c r="BE76" s="62"/>
      <c r="BF76" s="62"/>
      <c r="BG76" s="62"/>
      <c r="BH76" s="1"/>
      <c r="BI76" s="1"/>
      <c r="BJ76" s="1"/>
      <c r="BK76" s="1"/>
      <c r="BL76" s="1"/>
      <c r="BM76" s="90"/>
      <c r="BN76" s="90"/>
      <c r="BO76" s="90" t="s">
        <v>43</v>
      </c>
      <c r="BP76" s="90"/>
      <c r="BQ76" s="90"/>
      <c r="BR76" s="91"/>
      <c r="BS76" s="90"/>
      <c r="BT76" s="1">
        <v>9</v>
      </c>
      <c r="BU76" s="1">
        <f t="shared" si="10"/>
        <v>0</v>
      </c>
      <c r="BV76" s="1">
        <v>9</v>
      </c>
      <c r="BW76" s="1">
        <f t="shared" si="4"/>
        <v>0</v>
      </c>
      <c r="BX76" s="1">
        <v>9</v>
      </c>
      <c r="BY76" s="1" t="str">
        <f t="shared" si="5"/>
        <v>Atyp</v>
      </c>
      <c r="BZ76" s="1">
        <v>9</v>
      </c>
      <c r="CA76" s="1">
        <f t="shared" si="6"/>
        <v>0</v>
      </c>
      <c r="CC76" s="1">
        <f t="shared" si="7"/>
        <v>0</v>
      </c>
      <c r="CD76" s="1">
        <f t="shared" si="8"/>
        <v>0</v>
      </c>
      <c r="CE76" s="1">
        <f t="shared" si="9"/>
        <v>0</v>
      </c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</row>
    <row r="77" spans="1:112" ht="15" customHeight="1" x14ac:dyDescent="0.25">
      <c r="A77" s="1"/>
      <c r="B77" s="1"/>
      <c r="C77" s="93"/>
      <c r="D77" s="93"/>
      <c r="E77" s="93"/>
      <c r="F77" s="93"/>
      <c r="G77" s="93"/>
      <c r="H77" s="93"/>
      <c r="I77" s="93"/>
      <c r="J77" s="93"/>
      <c r="K77" s="261"/>
      <c r="L77" s="261"/>
      <c r="M77" s="261"/>
      <c r="N77" s="261"/>
      <c r="O77" s="261"/>
      <c r="P77" s="261"/>
      <c r="Q77" s="261"/>
      <c r="R77" s="261"/>
      <c r="S77" s="262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563"/>
      <c r="AG77" s="563"/>
      <c r="AH77" s="563"/>
      <c r="AI77" s="563"/>
      <c r="AJ77" s="260"/>
      <c r="AK77" s="260"/>
      <c r="AL77" s="263"/>
      <c r="AM77" s="261"/>
      <c r="AN77" s="261"/>
      <c r="AO77" s="261"/>
      <c r="AP77" s="66"/>
      <c r="AQ77" s="66"/>
      <c r="AR77" s="67"/>
      <c r="AS77" s="66"/>
      <c r="AT77" s="1"/>
      <c r="AU77" s="1"/>
      <c r="AV77" s="1"/>
      <c r="AW77" s="1"/>
      <c r="AX77" s="1"/>
      <c r="AY77" s="1"/>
      <c r="AZ77" s="62"/>
      <c r="BA77" s="1"/>
      <c r="BB77" s="62"/>
      <c r="BC77" s="62"/>
      <c r="BD77" s="62"/>
      <c r="BE77" s="62"/>
      <c r="BF77" s="62"/>
      <c r="BG77" s="62"/>
      <c r="BH77" s="1"/>
      <c r="BI77" s="1"/>
      <c r="BJ77" s="1"/>
      <c r="BK77" s="1"/>
      <c r="BL77" s="1"/>
      <c r="BM77" s="90"/>
      <c r="BN77" s="90"/>
      <c r="BO77" s="90"/>
      <c r="BP77" s="90"/>
      <c r="BQ77" s="90"/>
      <c r="BR77" s="91"/>
      <c r="BS77" s="90"/>
      <c r="BT77" s="1">
        <v>10</v>
      </c>
      <c r="BU77" s="1">
        <f t="shared" si="10"/>
        <v>0</v>
      </c>
      <c r="BV77" s="1">
        <v>10</v>
      </c>
      <c r="BW77" s="1">
        <f t="shared" si="4"/>
        <v>0</v>
      </c>
      <c r="BX77" s="1">
        <v>10</v>
      </c>
      <c r="BY77" s="1">
        <f t="shared" si="5"/>
        <v>0</v>
      </c>
      <c r="BZ77" s="1">
        <v>10</v>
      </c>
      <c r="CA77" s="1">
        <f t="shared" si="6"/>
        <v>0</v>
      </c>
      <c r="CC77" s="1">
        <f t="shared" si="7"/>
        <v>0</v>
      </c>
      <c r="CD77" s="1">
        <f t="shared" si="8"/>
        <v>0</v>
      </c>
      <c r="CE77" s="1">
        <f t="shared" si="9"/>
        <v>0</v>
      </c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</row>
    <row r="78" spans="1:112" ht="15" customHeight="1" x14ac:dyDescent="0.25">
      <c r="A78" s="1"/>
      <c r="B78" s="1"/>
      <c r="C78" s="93"/>
      <c r="D78" s="93"/>
      <c r="E78" s="93"/>
      <c r="F78" s="93"/>
      <c r="G78" s="93"/>
      <c r="H78" s="93"/>
      <c r="I78" s="93"/>
      <c r="J78" s="93"/>
      <c r="K78" s="261"/>
      <c r="L78" s="261"/>
      <c r="M78" s="261"/>
      <c r="N78" s="261"/>
      <c r="O78" s="261"/>
      <c r="P78" s="261"/>
      <c r="Q78" s="261"/>
      <c r="R78" s="261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4"/>
      <c r="AG78" s="264"/>
      <c r="AH78" s="264"/>
      <c r="AI78" s="264"/>
      <c r="AJ78" s="260"/>
      <c r="AK78" s="260"/>
      <c r="AL78" s="260"/>
      <c r="AM78" s="261"/>
      <c r="AN78" s="261"/>
      <c r="AO78" s="261"/>
      <c r="AP78" s="66"/>
      <c r="AQ78" s="66"/>
      <c r="AR78" s="67"/>
      <c r="AS78" s="66"/>
      <c r="AT78" s="1"/>
      <c r="AU78" s="1"/>
      <c r="AV78" s="1"/>
      <c r="AW78" s="1"/>
      <c r="AX78" s="1"/>
      <c r="AY78" s="1"/>
      <c r="AZ78" s="62"/>
      <c r="BA78" s="1"/>
      <c r="BB78" s="62"/>
      <c r="BC78" s="62"/>
      <c r="BD78" s="62"/>
      <c r="BE78" s="62"/>
      <c r="BF78" s="62"/>
      <c r="BG78" s="62"/>
      <c r="BH78" s="1"/>
      <c r="BI78" s="1"/>
      <c r="BJ78" s="1"/>
      <c r="BK78" s="1"/>
      <c r="BL78" s="1"/>
      <c r="BM78" s="90"/>
      <c r="BN78" s="90"/>
      <c r="BO78" s="90"/>
      <c r="BP78" s="90"/>
      <c r="BQ78" s="90"/>
      <c r="BR78" s="91"/>
      <c r="BS78" s="90"/>
      <c r="BT78" s="1">
        <v>11</v>
      </c>
      <c r="BU78" s="1">
        <f t="shared" si="10"/>
        <v>0</v>
      </c>
      <c r="BV78" s="1">
        <v>11</v>
      </c>
      <c r="BW78" s="1">
        <f t="shared" si="4"/>
        <v>0</v>
      </c>
      <c r="BX78" s="1">
        <v>11</v>
      </c>
      <c r="BY78" s="1">
        <f t="shared" si="5"/>
        <v>0</v>
      </c>
      <c r="BZ78" s="1">
        <v>11</v>
      </c>
      <c r="CA78" s="1">
        <f t="shared" si="6"/>
        <v>0</v>
      </c>
      <c r="CC78" s="1">
        <f t="shared" si="7"/>
        <v>0</v>
      </c>
      <c r="CD78" s="1">
        <f t="shared" si="8"/>
        <v>0</v>
      </c>
      <c r="CE78" s="1">
        <f t="shared" si="9"/>
        <v>0</v>
      </c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</row>
    <row r="79" spans="1:112" ht="15" customHeight="1" x14ac:dyDescent="0.25">
      <c r="A79" s="1"/>
      <c r="B79" s="1"/>
      <c r="C79" s="93"/>
      <c r="D79" s="93"/>
      <c r="E79" s="93"/>
      <c r="F79" s="93"/>
      <c r="G79" s="93"/>
      <c r="H79" s="93"/>
      <c r="I79" s="93"/>
      <c r="J79" s="93"/>
      <c r="K79" s="261"/>
      <c r="L79" s="261"/>
      <c r="M79" s="261"/>
      <c r="N79" s="261"/>
      <c r="O79" s="261"/>
      <c r="P79" s="261"/>
      <c r="Q79" s="261"/>
      <c r="R79" s="261"/>
      <c r="S79" s="262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  <c r="AE79" s="261"/>
      <c r="AF79" s="563"/>
      <c r="AG79" s="563"/>
      <c r="AH79" s="563"/>
      <c r="AI79" s="563"/>
      <c r="AJ79" s="260"/>
      <c r="AK79" s="260"/>
      <c r="AL79" s="263"/>
      <c r="AM79" s="261"/>
      <c r="AN79" s="261"/>
      <c r="AO79" s="261"/>
      <c r="AP79" s="66"/>
      <c r="AQ79" s="66"/>
      <c r="AR79" s="67"/>
      <c r="AS79" s="66"/>
      <c r="AT79" s="1"/>
      <c r="AU79" s="1"/>
      <c r="AV79" s="1"/>
      <c r="AW79" s="1"/>
      <c r="AX79" s="1"/>
      <c r="AY79" s="1"/>
      <c r="AZ79" s="62"/>
      <c r="BA79" s="1"/>
      <c r="BB79" s="62"/>
      <c r="BC79" s="62"/>
      <c r="BD79" s="62"/>
      <c r="BE79" s="62"/>
      <c r="BF79" s="62"/>
      <c r="BG79" s="62"/>
      <c r="BH79" s="1"/>
      <c r="BI79" s="1"/>
      <c r="BJ79" s="1"/>
      <c r="BK79" s="1"/>
      <c r="BL79" s="1"/>
      <c r="BM79" s="90"/>
      <c r="BN79" s="90"/>
      <c r="BO79" s="90"/>
      <c r="BP79" s="90"/>
      <c r="BQ79" s="90"/>
      <c r="BR79" s="91"/>
      <c r="BS79" s="90"/>
      <c r="BT79" s="1">
        <v>12</v>
      </c>
      <c r="BU79" s="1">
        <f t="shared" si="10"/>
        <v>0</v>
      </c>
      <c r="BV79" s="1">
        <v>12</v>
      </c>
      <c r="BW79" s="1">
        <f t="shared" si="4"/>
        <v>0</v>
      </c>
      <c r="BX79" s="1">
        <v>12</v>
      </c>
      <c r="BY79" s="1">
        <f t="shared" si="5"/>
        <v>0</v>
      </c>
      <c r="BZ79" s="1">
        <v>12</v>
      </c>
      <c r="CA79" s="1">
        <f t="shared" si="6"/>
        <v>0</v>
      </c>
      <c r="CC79" s="1">
        <f t="shared" si="7"/>
        <v>0</v>
      </c>
      <c r="CD79" s="1">
        <f t="shared" si="8"/>
        <v>0</v>
      </c>
      <c r="CE79" s="1">
        <f t="shared" si="9"/>
        <v>0</v>
      </c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</row>
    <row r="80" spans="1:112" ht="15" customHeight="1" x14ac:dyDescent="0.25">
      <c r="A80" s="1"/>
      <c r="B80" s="1"/>
      <c r="C80" s="93"/>
      <c r="D80" s="93"/>
      <c r="E80" s="93"/>
      <c r="F80" s="93"/>
      <c r="G80" s="93"/>
      <c r="H80" s="93"/>
      <c r="I80" s="93"/>
      <c r="J80" s="93"/>
      <c r="K80" s="261"/>
      <c r="L80" s="261"/>
      <c r="M80" s="261"/>
      <c r="N80" s="261"/>
      <c r="O80" s="261"/>
      <c r="P80" s="261"/>
      <c r="Q80" s="261"/>
      <c r="R80" s="261"/>
      <c r="S80" s="260"/>
      <c r="T80" s="260"/>
      <c r="U80" s="260"/>
      <c r="V80" s="260"/>
      <c r="W80" s="260"/>
      <c r="X80" s="260"/>
      <c r="Y80" s="260"/>
      <c r="Z80" s="260"/>
      <c r="AA80" s="260"/>
      <c r="AB80" s="260"/>
      <c r="AC80" s="260"/>
      <c r="AD80" s="260"/>
      <c r="AE80" s="260"/>
      <c r="AF80" s="264"/>
      <c r="AG80" s="264"/>
      <c r="AH80" s="264"/>
      <c r="AI80" s="264"/>
      <c r="AJ80" s="260"/>
      <c r="AK80" s="260"/>
      <c r="AL80" s="260"/>
      <c r="AM80" s="261"/>
      <c r="AN80" s="261"/>
      <c r="AO80" s="261"/>
      <c r="AP80" s="66"/>
      <c r="AQ80" s="66"/>
      <c r="AR80" s="67"/>
      <c r="AS80" s="66"/>
      <c r="AT80" s="1"/>
      <c r="AU80" s="1"/>
      <c r="AV80" s="1"/>
      <c r="AW80" s="1"/>
      <c r="AX80" s="1"/>
      <c r="AY80" s="1"/>
      <c r="AZ80" s="62"/>
      <c r="BA80" s="1"/>
      <c r="BB80" s="62"/>
      <c r="BC80" s="62"/>
      <c r="BD80" s="62"/>
      <c r="BE80" s="62"/>
      <c r="BF80" s="62"/>
      <c r="BG80" s="62"/>
      <c r="BH80" s="1"/>
      <c r="BI80" s="1"/>
      <c r="BJ80" s="1"/>
      <c r="BK80" s="1"/>
      <c r="BL80" s="1"/>
      <c r="BM80" s="90"/>
      <c r="BN80" s="90"/>
      <c r="BO80" s="90"/>
      <c r="BP80" s="90"/>
      <c r="BQ80" s="90"/>
      <c r="BR80" s="91"/>
      <c r="BS80" s="90"/>
      <c r="BT80" s="1">
        <v>13</v>
      </c>
      <c r="BU80" s="1">
        <f t="shared" si="10"/>
        <v>0</v>
      </c>
      <c r="BV80" s="1">
        <v>13</v>
      </c>
      <c r="BW80" s="1">
        <f t="shared" si="4"/>
        <v>0</v>
      </c>
      <c r="BX80" s="1">
        <v>13</v>
      </c>
      <c r="BY80" s="1">
        <f t="shared" si="5"/>
        <v>0</v>
      </c>
      <c r="BZ80" s="1">
        <v>13</v>
      </c>
      <c r="CA80" s="1">
        <f t="shared" si="6"/>
        <v>0</v>
      </c>
      <c r="CC80" s="1">
        <f t="shared" si="7"/>
        <v>0</v>
      </c>
      <c r="CD80" s="1">
        <f t="shared" si="8"/>
        <v>0</v>
      </c>
      <c r="CE80" s="1">
        <f t="shared" si="9"/>
        <v>0</v>
      </c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</row>
    <row r="81" spans="1:112" ht="15" customHeight="1" x14ac:dyDescent="0.25">
      <c r="A81" s="1"/>
      <c r="B81" s="1"/>
      <c r="C81" s="93"/>
      <c r="D81" s="93"/>
      <c r="E81" s="93"/>
      <c r="F81" s="93"/>
      <c r="G81" s="93"/>
      <c r="H81" s="93"/>
      <c r="I81" s="93"/>
      <c r="J81" s="93"/>
      <c r="K81" s="261"/>
      <c r="L81" s="261"/>
      <c r="M81" s="261"/>
      <c r="N81" s="261"/>
      <c r="O81" s="261"/>
      <c r="P81" s="261"/>
      <c r="Q81" s="261"/>
      <c r="R81" s="261"/>
      <c r="S81" s="262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563"/>
      <c r="AG81" s="563"/>
      <c r="AH81" s="563"/>
      <c r="AI81" s="563"/>
      <c r="AJ81" s="260"/>
      <c r="AK81" s="260"/>
      <c r="AL81" s="263"/>
      <c r="AM81" s="261"/>
      <c r="AN81" s="261"/>
      <c r="AO81" s="261"/>
      <c r="AP81" s="66"/>
      <c r="AQ81" s="66"/>
      <c r="AR81" s="67"/>
      <c r="AS81" s="66"/>
      <c r="AT81" s="1"/>
      <c r="AU81" s="1"/>
      <c r="AV81" s="1"/>
      <c r="AW81" s="1"/>
      <c r="AX81" s="1"/>
      <c r="AY81" s="1"/>
      <c r="AZ81" s="62"/>
      <c r="BA81" s="1"/>
      <c r="BB81" s="62"/>
      <c r="BC81" s="62"/>
      <c r="BD81" s="62"/>
      <c r="BE81" s="62"/>
      <c r="BF81" s="62"/>
      <c r="BG81" s="62"/>
      <c r="BH81" s="1"/>
      <c r="BI81" s="1"/>
      <c r="BJ81" s="1"/>
      <c r="BK81" s="1"/>
      <c r="BL81" s="1"/>
      <c r="BM81" s="90">
        <v>5</v>
      </c>
      <c r="BN81" s="90">
        <v>5</v>
      </c>
      <c r="BO81" s="90">
        <v>9</v>
      </c>
      <c r="BP81" s="90">
        <v>3</v>
      </c>
      <c r="BQ81" s="90">
        <v>5</v>
      </c>
      <c r="BR81" s="91">
        <v>5</v>
      </c>
      <c r="BS81" s="90">
        <v>3</v>
      </c>
      <c r="BT81" s="1">
        <v>14</v>
      </c>
      <c r="BU81" s="1">
        <f t="shared" si="10"/>
        <v>5</v>
      </c>
      <c r="BV81" s="1">
        <v>14</v>
      </c>
      <c r="BW81" s="1">
        <f t="shared" si="4"/>
        <v>5</v>
      </c>
      <c r="BX81" s="1">
        <v>14</v>
      </c>
      <c r="BY81" s="1">
        <f t="shared" si="5"/>
        <v>9</v>
      </c>
      <c r="BZ81" s="1">
        <v>14</v>
      </c>
      <c r="CA81" s="1">
        <f t="shared" si="6"/>
        <v>3</v>
      </c>
      <c r="CC81" s="1">
        <f t="shared" si="7"/>
        <v>5</v>
      </c>
      <c r="CD81" s="1">
        <f t="shared" si="8"/>
        <v>5</v>
      </c>
      <c r="CE81" s="1">
        <f t="shared" si="9"/>
        <v>3</v>
      </c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</row>
    <row r="82" spans="1:112" ht="15" customHeight="1" x14ac:dyDescent="0.25">
      <c r="A82" s="1"/>
      <c r="B82" s="1"/>
      <c r="C82" s="93"/>
      <c r="D82" s="93"/>
      <c r="E82" s="93"/>
      <c r="F82" s="93"/>
      <c r="G82" s="93"/>
      <c r="H82" s="93"/>
      <c r="I82" s="93"/>
      <c r="J82" s="93"/>
      <c r="K82" s="261"/>
      <c r="L82" s="261"/>
      <c r="M82" s="261"/>
      <c r="N82" s="261"/>
      <c r="O82" s="261"/>
      <c r="P82" s="261"/>
      <c r="Q82" s="261"/>
      <c r="R82" s="261"/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0"/>
      <c r="AF82" s="264"/>
      <c r="AG82" s="264"/>
      <c r="AH82" s="264"/>
      <c r="AI82" s="264"/>
      <c r="AJ82" s="260"/>
      <c r="AK82" s="260"/>
      <c r="AL82" s="260"/>
      <c r="AM82" s="261"/>
      <c r="AN82" s="261"/>
      <c r="AO82" s="261"/>
      <c r="AP82" s="66"/>
      <c r="AQ82" s="66"/>
      <c r="AR82" s="67"/>
      <c r="AS82" s="66"/>
      <c r="AT82" s="1"/>
      <c r="AU82" s="1"/>
      <c r="AV82" s="1"/>
      <c r="AW82" s="1"/>
      <c r="AX82" s="1"/>
      <c r="AY82" s="1"/>
      <c r="AZ82" s="62"/>
      <c r="BA82" s="1"/>
      <c r="BB82" s="62"/>
      <c r="BC82" s="62"/>
      <c r="BD82" s="62"/>
      <c r="BE82" s="62"/>
      <c r="BF82" s="62"/>
      <c r="BG82" s="62"/>
      <c r="BH82" s="1"/>
      <c r="BI82" s="1"/>
      <c r="BJ82" s="1"/>
      <c r="BK82" s="1"/>
      <c r="BL82" s="1"/>
      <c r="BM82" s="90" t="str">
        <f>ADDRESS(67+BM65,BM63)</f>
        <v>$BM$70</v>
      </c>
      <c r="BN82" s="90" t="str">
        <f t="shared" ref="BN82:BP82" si="12">ADDRESS(67+BN65,BN63)</f>
        <v>$BN$70</v>
      </c>
      <c r="BO82" s="90" t="str">
        <f t="shared" si="12"/>
        <v>$BO$73</v>
      </c>
      <c r="BP82" s="90" t="str">
        <f t="shared" si="12"/>
        <v>$BP$69</v>
      </c>
      <c r="BQ82" s="90" t="str">
        <f t="shared" ref="BQ82:BS82" si="13">ADDRESS(67+BQ65,BQ63)</f>
        <v>$BQ$68</v>
      </c>
      <c r="BR82" s="90" t="str">
        <f t="shared" si="13"/>
        <v>$BR$68</v>
      </c>
      <c r="BS82" s="90" t="str">
        <f t="shared" si="13"/>
        <v>$BS$67</v>
      </c>
      <c r="BT82" s="1"/>
      <c r="BU82" s="1"/>
      <c r="BV82" s="1"/>
      <c r="BW82" s="1"/>
      <c r="BX82" s="1"/>
      <c r="BY82" s="1"/>
      <c r="BZ82" s="1"/>
      <c r="CA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</row>
    <row r="83" spans="1:112" ht="15" customHeight="1" x14ac:dyDescent="0.25">
      <c r="A83" s="1"/>
      <c r="B83" s="1"/>
      <c r="C83" s="93"/>
      <c r="D83" s="93"/>
      <c r="E83" s="93"/>
      <c r="F83" s="93"/>
      <c r="G83" s="93"/>
      <c r="H83" s="93"/>
      <c r="I83" s="93"/>
      <c r="J83" s="93"/>
      <c r="K83" s="261"/>
      <c r="L83" s="261"/>
      <c r="M83" s="261"/>
      <c r="N83" s="261"/>
      <c r="O83" s="261"/>
      <c r="P83" s="261"/>
      <c r="Q83" s="261"/>
      <c r="R83" s="261"/>
      <c r="S83" s="262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  <c r="AE83" s="261"/>
      <c r="AF83" s="563"/>
      <c r="AG83" s="563"/>
      <c r="AH83" s="563"/>
      <c r="AI83" s="563"/>
      <c r="AJ83" s="260"/>
      <c r="AK83" s="260"/>
      <c r="AL83" s="263"/>
      <c r="AM83" s="261"/>
      <c r="AN83" s="261"/>
      <c r="AO83" s="261"/>
      <c r="AP83" s="66"/>
      <c r="AQ83" s="66"/>
      <c r="AR83" s="66"/>
      <c r="AS83" s="66"/>
      <c r="AT83" s="1"/>
      <c r="AU83" s="1"/>
      <c r="AV83" s="1"/>
      <c r="AW83" s="1"/>
      <c r="AX83" s="1"/>
      <c r="AY83" s="1"/>
      <c r="AZ83" s="62"/>
      <c r="BA83" s="1"/>
      <c r="BB83" s="62"/>
      <c r="BC83" s="62"/>
      <c r="BD83" s="62"/>
      <c r="BE83" s="62"/>
      <c r="BF83" s="62"/>
      <c r="BG83" s="62"/>
      <c r="BH83" s="1"/>
      <c r="BI83" s="1"/>
      <c r="BJ83" s="1"/>
      <c r="BK83" s="1"/>
      <c r="BL83" s="1"/>
      <c r="BM83" s="90">
        <f ca="1">INDIRECT(BM82)</f>
        <v>105</v>
      </c>
      <c r="BN83" s="90">
        <f t="shared" ref="BN83:BP83" ca="1" si="14">INDIRECT(BN82)</f>
        <v>100</v>
      </c>
      <c r="BO83" s="90">
        <f t="shared" ca="1" si="14"/>
        <v>800</v>
      </c>
      <c r="BP83" s="90">
        <f t="shared" ca="1" si="14"/>
        <v>2000</v>
      </c>
      <c r="BQ83" s="90">
        <f t="shared" ref="BQ83" ca="1" si="15">INDIRECT(BQ82)</f>
        <v>0</v>
      </c>
      <c r="BR83" s="90">
        <f t="shared" ref="BR83" ca="1" si="16">INDIRECT(BR82)</f>
        <v>0</v>
      </c>
      <c r="BS83" s="90">
        <f t="shared" ref="BS83" ca="1" si="17">INDIRECT(BS82)</f>
        <v>0</v>
      </c>
      <c r="BT83" s="1"/>
      <c r="BU83" s="1">
        <f>AO36</f>
        <v>3</v>
      </c>
      <c r="BV83" s="1"/>
      <c r="BW83" s="1">
        <f>AO38</f>
        <v>3</v>
      </c>
      <c r="BX83" s="1"/>
      <c r="BY83" s="1">
        <f>AO40</f>
        <v>6</v>
      </c>
      <c r="BZ83" s="1"/>
      <c r="CA83" s="1"/>
      <c r="CB83" s="1">
        <f>AO42</f>
        <v>2</v>
      </c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</row>
    <row r="84" spans="1:112" ht="15" customHeight="1" x14ac:dyDescent="0.25">
      <c r="A84" s="1"/>
      <c r="B84" s="1"/>
      <c r="C84" s="93"/>
      <c r="D84" s="93"/>
      <c r="E84" s="93"/>
      <c r="F84" s="93"/>
      <c r="G84" s="93"/>
      <c r="H84" s="93"/>
      <c r="I84" s="93"/>
      <c r="J84" s="93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  <c r="AA84" s="261"/>
      <c r="AB84" s="261"/>
      <c r="AC84" s="261"/>
      <c r="AD84" s="261"/>
      <c r="AE84" s="261"/>
      <c r="AF84" s="261"/>
      <c r="AG84" s="261"/>
      <c r="AH84" s="261"/>
      <c r="AI84" s="261"/>
      <c r="AJ84" s="261"/>
      <c r="AK84" s="261"/>
      <c r="AL84" s="261"/>
      <c r="AM84" s="261"/>
      <c r="AN84" s="261"/>
      <c r="AO84" s="261"/>
      <c r="AP84" s="66"/>
      <c r="AQ84" s="66"/>
      <c r="AR84" s="66"/>
      <c r="AS84" s="66"/>
      <c r="AT84" s="1"/>
      <c r="AU84" s="1"/>
      <c r="AV84" s="1"/>
      <c r="AW84" s="1"/>
      <c r="AX84" s="1"/>
      <c r="AY84" s="1"/>
      <c r="AZ84" s="62"/>
      <c r="BA84" s="1"/>
      <c r="BB84" s="62"/>
      <c r="BC84" s="62"/>
      <c r="BD84" s="62"/>
      <c r="BE84" s="62"/>
      <c r="BF84" s="62"/>
      <c r="BG84" s="62"/>
      <c r="BH84" s="1"/>
      <c r="BI84" s="1"/>
      <c r="BJ84" s="1"/>
      <c r="BK84" s="1"/>
      <c r="BL84" s="1"/>
      <c r="BM84" s="90"/>
      <c r="BN84" s="90" t="s">
        <v>384</v>
      </c>
      <c r="BO84" s="268" t="s">
        <v>390</v>
      </c>
      <c r="BP84" s="90" t="s">
        <v>384</v>
      </c>
      <c r="BQ84" s="270">
        <f ca="1">IF(BQ83&lt;&gt;0,CONCATENATE(BQ83," x ",BR83),IF(BS83&lt;&gt;0,BS83,0))</f>
        <v>0</v>
      </c>
      <c r="BR84" s="91"/>
      <c r="BS84" s="90" t="str">
        <f ca="1">CONCATENATE(BS83)</f>
        <v>0</v>
      </c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</row>
    <row r="85" spans="1:112" ht="15" customHeight="1" x14ac:dyDescent="0.25">
      <c r="A85" s="1"/>
      <c r="B85" s="1"/>
      <c r="C85" s="93"/>
      <c r="D85" s="93"/>
      <c r="E85" s="93"/>
      <c r="F85" s="93"/>
      <c r="G85" s="93"/>
      <c r="H85" s="93"/>
      <c r="I85" s="93"/>
      <c r="J85" s="93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K85" s="261"/>
      <c r="AL85" s="261"/>
      <c r="AM85" s="261"/>
      <c r="AN85" s="261"/>
      <c r="AO85" s="261"/>
      <c r="AP85" s="66"/>
      <c r="AQ85" s="66"/>
      <c r="AR85" s="66"/>
      <c r="AS85" s="66"/>
      <c r="AT85" s="1"/>
      <c r="AU85" s="1"/>
      <c r="AV85" s="1"/>
      <c r="AW85" s="1"/>
      <c r="AX85" s="1"/>
      <c r="AY85" s="1"/>
      <c r="AZ85" s="62"/>
      <c r="BA85" s="1"/>
      <c r="BB85" s="62"/>
      <c r="BC85" s="62"/>
      <c r="BD85" s="62"/>
      <c r="BE85" s="62"/>
      <c r="BF85" s="62"/>
      <c r="BG85" s="62"/>
      <c r="BH85" s="1"/>
      <c r="BI85" s="1"/>
      <c r="BJ85" s="1"/>
      <c r="BK85" s="1"/>
      <c r="BL85" s="1"/>
      <c r="BM85" s="90"/>
      <c r="BN85" s="90" t="s">
        <v>385</v>
      </c>
      <c r="BO85" s="268" t="s">
        <v>389</v>
      </c>
      <c r="BP85" s="90" t="s">
        <v>385</v>
      </c>
      <c r="BQ85" s="90"/>
      <c r="BR85" s="91"/>
      <c r="BS85" s="90"/>
      <c r="BT85" s="1"/>
      <c r="BU85" s="1">
        <f>IFERROR(VLOOKUP(BU83,BT68:BU81,2,FALSE),"Chyba")</f>
        <v>105</v>
      </c>
      <c r="BV85" s="1"/>
      <c r="BW85" s="1">
        <f>IFERROR(VLOOKUP(BW83,BV68:BW81,2,FALSE),"Chyba")</f>
        <v>100</v>
      </c>
      <c r="BX85" s="1"/>
      <c r="BY85" s="1">
        <f>IFERROR(VLOOKUP(BY83,BX68:BY81,2,FALSE),"Chyba")</f>
        <v>800</v>
      </c>
      <c r="BZ85" s="1"/>
      <c r="CA85" s="1"/>
      <c r="CB85" s="1">
        <f>IFERROR(VLOOKUP(CB83,BZ68:CA81,2,FALSE),"Chyba")</f>
        <v>2000</v>
      </c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</row>
    <row r="86" spans="1:112" ht="15" customHeight="1" x14ac:dyDescent="0.25">
      <c r="A86" s="1"/>
      <c r="B86" s="1"/>
      <c r="C86" s="93"/>
      <c r="D86" s="93"/>
      <c r="E86" s="93"/>
      <c r="F86" s="93"/>
      <c r="G86" s="93"/>
      <c r="H86" s="93"/>
      <c r="I86" s="93"/>
      <c r="J86" s="93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1"/>
      <c r="AM86" s="261"/>
      <c r="AN86" s="261"/>
      <c r="AO86" s="261"/>
      <c r="AP86" s="66"/>
      <c r="AQ86" s="66"/>
      <c r="AR86" s="66"/>
      <c r="AS86" s="66"/>
      <c r="AT86" s="1"/>
      <c r="AU86" s="1"/>
      <c r="AV86" s="1"/>
      <c r="AW86" s="1"/>
      <c r="AX86" s="1"/>
      <c r="AY86" s="1"/>
      <c r="AZ86" s="62"/>
      <c r="BA86" s="1"/>
      <c r="BB86" s="62"/>
      <c r="BC86" s="62"/>
      <c r="BD86" s="62"/>
      <c r="BE86" s="62"/>
      <c r="BF86" s="62"/>
      <c r="BG86" s="62"/>
      <c r="BH86" s="1"/>
      <c r="BI86" s="1"/>
      <c r="BJ86" s="1"/>
      <c r="BK86" s="1"/>
      <c r="BL86" s="1"/>
      <c r="BM86" s="90"/>
      <c r="BN86" s="90" t="s">
        <v>386</v>
      </c>
      <c r="BO86" s="268" t="s">
        <v>391</v>
      </c>
      <c r="BP86" s="90" t="s">
        <v>386</v>
      </c>
      <c r="BQ86" s="90"/>
      <c r="BR86" s="91"/>
      <c r="BS86" s="90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</row>
    <row r="87" spans="1:112" ht="15" customHeight="1" x14ac:dyDescent="0.25">
      <c r="A87" s="9"/>
      <c r="B87" s="9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62"/>
      <c r="BA87" s="1"/>
      <c r="BB87" s="62"/>
      <c r="BC87" s="62"/>
      <c r="BD87" s="62"/>
      <c r="BE87" s="62"/>
      <c r="BF87" s="62"/>
      <c r="BG87" s="62"/>
      <c r="BH87" s="1"/>
      <c r="BI87" s="1"/>
      <c r="BJ87" s="1"/>
      <c r="BK87" s="1"/>
      <c r="BL87" s="1"/>
      <c r="BM87" s="91"/>
      <c r="BN87" s="91" t="s">
        <v>387</v>
      </c>
      <c r="BO87" s="269" t="s">
        <v>392</v>
      </c>
      <c r="BP87" s="91" t="s">
        <v>387</v>
      </c>
      <c r="BQ87" s="91"/>
      <c r="BR87" s="91"/>
      <c r="BS87" s="9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</row>
    <row r="88" spans="1:112" ht="15" customHeight="1" x14ac:dyDescent="0.25">
      <c r="A88" s="9"/>
      <c r="B88" s="9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62"/>
      <c r="BA88" s="9"/>
      <c r="BB88" s="62"/>
      <c r="BC88" s="62"/>
      <c r="BD88" s="62"/>
      <c r="BE88" s="62"/>
      <c r="BF88" s="62"/>
      <c r="BG88" s="62"/>
      <c r="BH88" s="9"/>
      <c r="BI88" s="9"/>
      <c r="BJ88" s="9"/>
      <c r="BK88" s="9"/>
      <c r="BL88" s="9"/>
      <c r="BM88" s="91"/>
      <c r="BN88" s="91">
        <v>25</v>
      </c>
      <c r="BO88" s="269" t="s">
        <v>388</v>
      </c>
      <c r="BP88" s="91">
        <v>25</v>
      </c>
      <c r="BQ88" s="91"/>
      <c r="BR88" s="91"/>
      <c r="BS88" s="91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</row>
    <row r="89" spans="1:112" ht="15" customHeight="1" x14ac:dyDescent="0.25">
      <c r="A89" s="9"/>
      <c r="B89" s="9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62"/>
      <c r="BA89" s="9"/>
      <c r="BB89" s="62"/>
      <c r="BC89" s="62"/>
      <c r="BD89" s="62"/>
      <c r="BE89" s="62"/>
      <c r="BF89" s="62"/>
      <c r="BG89" s="62"/>
      <c r="BH89" s="9"/>
      <c r="BI89" s="9"/>
      <c r="BJ89" s="9"/>
      <c r="BK89" s="9"/>
      <c r="BL89" s="9"/>
      <c r="BM89" s="91"/>
      <c r="BN89" s="91">
        <v>0</v>
      </c>
      <c r="BO89" s="269" t="s">
        <v>393</v>
      </c>
      <c r="BP89" s="91">
        <v>0</v>
      </c>
      <c r="BQ89" s="91"/>
      <c r="BR89" s="91"/>
      <c r="BS89" s="91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</row>
    <row r="90" spans="1:112" ht="15" customHeight="1" x14ac:dyDescent="0.25">
      <c r="A90" s="9"/>
      <c r="B90" s="9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62"/>
      <c r="BA90" s="9"/>
      <c r="BB90" s="62"/>
      <c r="BC90" s="62"/>
      <c r="BD90" s="62"/>
      <c r="BE90" s="62"/>
      <c r="BF90" s="62"/>
      <c r="BG90" s="62"/>
      <c r="BH90" s="9"/>
      <c r="BI90" s="9"/>
      <c r="BJ90" s="9"/>
      <c r="BK90" s="9"/>
      <c r="BL90" s="9"/>
      <c r="BM90" s="91"/>
      <c r="BN90" s="91"/>
      <c r="BO90" s="271" t="str">
        <f ca="1">IFERROR(VLOOKUP(BP90,BN84:BO89,2,FALSE),"ATYP")</f>
        <v>006</v>
      </c>
      <c r="BP90" s="267">
        <f ca="1">IFERROR(VLOOKUP(BQ84,BP84:BP89,1,FALSE),"")</f>
        <v>0</v>
      </c>
      <c r="BQ90" s="91"/>
      <c r="BR90" s="91"/>
      <c r="BS90" s="91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</row>
    <row r="91" spans="1:112" ht="15" customHeight="1" x14ac:dyDescent="0.25">
      <c r="A91" s="9"/>
      <c r="B91" s="9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62"/>
      <c r="BA91" s="9"/>
      <c r="BB91" s="62"/>
      <c r="BC91" s="62"/>
      <c r="BD91" s="62"/>
      <c r="BE91" s="62"/>
      <c r="BF91" s="62"/>
      <c r="BG91" s="62"/>
      <c r="BH91" s="9"/>
      <c r="BI91" s="9"/>
      <c r="BJ91" s="9"/>
      <c r="BK91" s="9"/>
      <c r="BL91" s="9"/>
      <c r="BM91" s="91"/>
      <c r="BN91" s="91"/>
      <c r="BO91" s="91"/>
      <c r="BP91" s="91"/>
      <c r="BQ91" s="91"/>
      <c r="BR91" s="91"/>
      <c r="BS91" s="91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</row>
    <row r="92" spans="1:112" ht="15" customHeight="1" thickBot="1" x14ac:dyDescent="0.3">
      <c r="A92" s="9"/>
      <c r="B92" s="9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62"/>
      <c r="BA92" s="9"/>
      <c r="BB92" s="62"/>
      <c r="BC92" s="62"/>
      <c r="BD92" s="62"/>
      <c r="BE92" s="62"/>
      <c r="BF92" s="62"/>
      <c r="BG92" s="62"/>
      <c r="BH92" s="9"/>
      <c r="BI92" s="9"/>
      <c r="BJ92" s="9"/>
      <c r="BK92" s="9"/>
      <c r="BL92" s="9"/>
      <c r="BM92" s="91"/>
      <c r="BN92" s="91"/>
      <c r="BO92" s="91"/>
      <c r="BP92" s="91"/>
      <c r="BQ92" s="91"/>
      <c r="BR92" s="91"/>
      <c r="BS92" s="91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</row>
    <row r="93" spans="1:112" ht="15" customHeight="1" x14ac:dyDescent="0.25">
      <c r="A93" s="9"/>
      <c r="B93" s="9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62"/>
      <c r="BA93" s="9"/>
      <c r="BB93" s="62"/>
      <c r="BC93" s="62"/>
      <c r="BD93" s="62"/>
      <c r="BE93" s="62"/>
      <c r="BF93" s="62"/>
      <c r="BG93" s="62"/>
      <c r="BH93" s="9"/>
      <c r="BI93" s="9"/>
      <c r="BJ93" s="9"/>
      <c r="BK93" s="9"/>
      <c r="BL93" s="9"/>
      <c r="BM93" s="454">
        <f ca="1">IF(BM83="ATYP",AK36,BM83)</f>
        <v>105</v>
      </c>
      <c r="BN93" s="91"/>
      <c r="BO93" s="91" t="s">
        <v>491</v>
      </c>
      <c r="BP93" s="91" t="str">
        <f ca="1">IF($BS$83&lt;&gt;"ATYP",CONCATENATE("O",$BS$83),CONCATENATE("O",$D$63))</f>
        <v>O0</v>
      </c>
      <c r="BQ93" s="91" t="str">
        <f ca="1">IF($BS$83&lt;&gt;"ATYP",CONCATENATE($BS$83),CONCATENATE($D$63))</f>
        <v>0</v>
      </c>
      <c r="BR93" s="520" t="s">
        <v>546</v>
      </c>
      <c r="BS93" s="91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</row>
    <row r="94" spans="1:112" ht="15" customHeight="1" x14ac:dyDescent="0.25">
      <c r="A94" s="9"/>
      <c r="B94" s="9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62"/>
      <c r="BA94" s="9"/>
      <c r="BB94" s="62"/>
      <c r="BC94" s="62"/>
      <c r="BD94" s="62"/>
      <c r="BE94" s="62"/>
      <c r="BF94" s="62"/>
      <c r="BG94" s="62"/>
      <c r="BH94" s="9"/>
      <c r="BI94" s="9"/>
      <c r="BJ94" s="9"/>
      <c r="BK94" s="9"/>
      <c r="BL94" s="9"/>
      <c r="BM94" s="91"/>
      <c r="BN94" s="91"/>
      <c r="BO94" s="91" t="s">
        <v>492</v>
      </c>
      <c r="BP94" s="91" t="str">
        <f ca="1">IF($BQ$83&lt;&gt;"ATYP",CONCATENATE("S",$BQ$83),CONCATENATE("S",$S$63))</f>
        <v>S0</v>
      </c>
      <c r="BQ94" s="91" t="str">
        <f ca="1">IF($BQ$83&lt;&gt;"ATYP",CONCATENATE($BQ$83),CONCATENATE($S$63))</f>
        <v>0</v>
      </c>
      <c r="BR94" s="521" t="s">
        <v>547</v>
      </c>
      <c r="BS94" s="91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</row>
    <row r="95" spans="1:112" ht="15" customHeight="1" x14ac:dyDescent="0.25">
      <c r="A95" s="9"/>
      <c r="B95" s="9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62"/>
      <c r="BA95" s="9"/>
      <c r="BB95" s="62"/>
      <c r="BC95" s="62"/>
      <c r="BD95" s="62"/>
      <c r="BE95" s="62"/>
      <c r="BF95" s="62"/>
      <c r="BG95" s="62"/>
      <c r="BH95" s="9"/>
      <c r="BI95" s="9"/>
      <c r="BJ95" s="9"/>
      <c r="BK95" s="9"/>
      <c r="BL95" s="9"/>
      <c r="BM95" s="91"/>
      <c r="BN95" s="91"/>
      <c r="BO95" s="91" t="s">
        <v>493</v>
      </c>
      <c r="BP95" s="91" t="str">
        <f ca="1">IF($BR$83&lt;&gt;"ATYP",CONCATENATE("V",$BR$83),CONCATENATE("V",$S$64))</f>
        <v>V0</v>
      </c>
      <c r="BQ95" s="91" t="str">
        <f ca="1">IF($BR$83&lt;&gt;"ATYP",CONCATENATE($BR$83),CONCATENATE($S$64))</f>
        <v>0</v>
      </c>
      <c r="BR95" s="521" t="s">
        <v>548</v>
      </c>
      <c r="BS95" s="91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</row>
    <row r="96" spans="1:112" ht="15" customHeight="1" x14ac:dyDescent="0.25">
      <c r="A96" s="9"/>
      <c r="B96" s="9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62"/>
      <c r="BA96" s="9"/>
      <c r="BB96" s="62"/>
      <c r="BC96" s="62"/>
      <c r="BD96" s="62"/>
      <c r="BE96" s="62"/>
      <c r="BF96" s="62"/>
      <c r="BG96" s="62"/>
      <c r="BH96" s="9"/>
      <c r="BI96" s="9"/>
      <c r="BJ96" s="9"/>
      <c r="BK96" s="9"/>
      <c r="BL96" s="9"/>
      <c r="BM96" s="91"/>
      <c r="BN96" s="91"/>
      <c r="BO96" s="91" t="s">
        <v>502</v>
      </c>
      <c r="BP96" s="91" t="str">
        <f ca="1">IF($BP$83&lt;&gt;"ATYP",CONCATENATE("VZ",$BP$83),CONCATENATE("VZ",$AK$42))</f>
        <v>VZ2000</v>
      </c>
      <c r="BQ96" s="91" t="str">
        <f ca="1">IF($BP$83&lt;&gt;"ATYP",CONCATENATE($BP$83),CONCATENATE($AK$42))</f>
        <v>2000</v>
      </c>
      <c r="BR96" s="521"/>
      <c r="BS96" s="91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</row>
    <row r="97" spans="1:112" ht="15" customHeight="1" x14ac:dyDescent="0.25">
      <c r="A97" s="9"/>
      <c r="B97" s="9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62"/>
      <c r="BA97" s="9"/>
      <c r="BB97" s="62"/>
      <c r="BC97" s="62"/>
      <c r="BD97" s="62"/>
      <c r="BE97" s="62"/>
      <c r="BF97" s="62"/>
      <c r="BG97" s="62"/>
      <c r="BH97" s="9"/>
      <c r="BI97" s="9"/>
      <c r="BJ97" s="9"/>
      <c r="BK97" s="9"/>
      <c r="BL97" s="9"/>
      <c r="BM97" s="91"/>
      <c r="BN97" s="91"/>
      <c r="BP97" s="91"/>
      <c r="BQ97" s="91" t="str">
        <f>IF(I44&lt;&gt;"",I44,M42)</f>
        <v>1785</v>
      </c>
      <c r="BR97" s="521"/>
      <c r="BS97" s="91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</row>
    <row r="98" spans="1:112" ht="15" customHeight="1" x14ac:dyDescent="0.25">
      <c r="A98" s="9"/>
      <c r="B98" s="9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62"/>
      <c r="BA98" s="9"/>
      <c r="BB98" s="62"/>
      <c r="BC98" s="62"/>
      <c r="BD98" s="62"/>
      <c r="BE98" s="62"/>
      <c r="BF98" s="62"/>
      <c r="BG98" s="62"/>
      <c r="BH98" s="9"/>
      <c r="BI98" s="9"/>
      <c r="BJ98" s="9"/>
      <c r="BK98" s="9"/>
      <c r="BL98" s="9"/>
      <c r="BM98" s="91"/>
      <c r="BN98" s="91"/>
      <c r="BO98" s="91" t="s">
        <v>512</v>
      </c>
      <c r="BP98" s="91"/>
      <c r="BQ98" s="457">
        <f ca="1">IF(BN83&lt;&gt;"ATYP",BN83,AK38)</f>
        <v>100</v>
      </c>
      <c r="BR98" s="521"/>
      <c r="BS98" s="91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</row>
    <row r="99" spans="1:112" ht="15" customHeight="1" thickBot="1" x14ac:dyDescent="0.3">
      <c r="A99" s="9"/>
      <c r="B99" s="9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62"/>
      <c r="BA99" s="9"/>
      <c r="BB99" s="62"/>
      <c r="BC99" s="62"/>
      <c r="BD99" s="62"/>
      <c r="BE99" s="62"/>
      <c r="BF99" s="62"/>
      <c r="BG99" s="62"/>
      <c r="BH99" s="9"/>
      <c r="BI99" s="9"/>
      <c r="BJ99" s="9"/>
      <c r="BK99" s="9"/>
      <c r="BL99" s="9"/>
      <c r="BM99" s="91"/>
      <c r="BN99" s="91"/>
      <c r="BO99" s="91" t="s">
        <v>513</v>
      </c>
      <c r="BP99" s="91"/>
      <c r="BQ99" s="457">
        <f ca="1">IF(BO83&lt;&gt;"ATYP",BO83,AK40)</f>
        <v>800</v>
      </c>
      <c r="BR99" s="522"/>
      <c r="BS99" s="91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</row>
    <row r="100" spans="1:112" ht="15" customHeight="1" x14ac:dyDescent="0.25">
      <c r="A100" s="9"/>
      <c r="B100" s="9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62"/>
      <c r="BA100" s="9"/>
      <c r="BB100" s="62"/>
      <c r="BC100" s="62"/>
      <c r="BD100" s="62"/>
      <c r="BE100" s="62"/>
      <c r="BF100" s="62"/>
      <c r="BG100" s="62"/>
      <c r="BH100" s="9"/>
      <c r="BI100" s="9"/>
      <c r="BJ100" s="9"/>
      <c r="BK100" s="9"/>
      <c r="BL100" s="9"/>
      <c r="BM100" s="91"/>
      <c r="BN100" s="91"/>
      <c r="BO100" s="91"/>
      <c r="BP100" s="91"/>
      <c r="BQ100" s="91"/>
      <c r="BR100" s="523">
        <v>1</v>
      </c>
      <c r="BS100" s="91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</row>
    <row r="101" spans="1:112" ht="15" customHeight="1" x14ac:dyDescent="0.25">
      <c r="A101" s="9"/>
      <c r="B101" s="9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62"/>
      <c r="BA101" s="9"/>
      <c r="BB101" s="62"/>
      <c r="BC101" s="62"/>
      <c r="BD101" s="62"/>
      <c r="BE101" s="62"/>
      <c r="BF101" s="62"/>
      <c r="BG101" s="62"/>
      <c r="BH101" s="9"/>
      <c r="BI101" s="9"/>
      <c r="BJ101" s="9"/>
      <c r="BK101" s="9"/>
      <c r="BL101" s="9"/>
      <c r="BM101" s="91"/>
      <c r="BN101" s="91"/>
      <c r="BO101" s="91"/>
      <c r="BP101" s="91"/>
      <c r="BQ101" s="91"/>
      <c r="BR101" s="91"/>
      <c r="BS101" s="91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</row>
    <row r="102" spans="1:112" ht="15" customHeight="1" x14ac:dyDescent="0.25">
      <c r="A102" s="9"/>
      <c r="B102" s="9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62"/>
      <c r="BA102" s="9"/>
      <c r="BB102" s="62"/>
      <c r="BC102" s="62"/>
      <c r="BD102" s="62"/>
      <c r="BE102" s="62"/>
      <c r="BF102" s="62"/>
      <c r="BG102" s="62"/>
      <c r="BH102" s="9"/>
      <c r="BI102" s="9"/>
      <c r="BJ102" s="9"/>
      <c r="BK102" s="9"/>
      <c r="BL102" s="9"/>
      <c r="BM102" s="91"/>
      <c r="BN102" s="91"/>
      <c r="BO102" s="91"/>
      <c r="BP102" s="91"/>
      <c r="BQ102" s="91"/>
      <c r="BR102" s="91"/>
      <c r="BS102" s="91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</row>
    <row r="103" spans="1:112" ht="15" customHeight="1" x14ac:dyDescent="0.25">
      <c r="A103" s="9"/>
      <c r="B103" s="9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62"/>
      <c r="BA103" s="9"/>
      <c r="BB103" s="62"/>
      <c r="BC103" s="62"/>
      <c r="BD103" s="62"/>
      <c r="BE103" s="62"/>
      <c r="BF103" s="62"/>
      <c r="BG103" s="62"/>
      <c r="BH103" s="9"/>
      <c r="BI103" s="9"/>
      <c r="BJ103" s="9"/>
      <c r="BK103" s="9"/>
      <c r="BL103" s="9"/>
      <c r="BM103" s="91"/>
      <c r="BN103" s="91"/>
      <c r="BO103" s="91"/>
      <c r="BP103" s="91"/>
      <c r="BQ103" s="91"/>
      <c r="BR103" s="91"/>
      <c r="BS103" s="91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</row>
    <row r="104" spans="1:112" ht="15" customHeight="1" x14ac:dyDescent="0.25">
      <c r="A104" s="9"/>
      <c r="B104" s="9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62"/>
      <c r="BA104" s="9"/>
      <c r="BB104" s="62"/>
      <c r="BC104" s="62"/>
      <c r="BD104" s="62"/>
      <c r="BE104" s="62"/>
      <c r="BF104" s="62"/>
      <c r="BG104" s="62"/>
      <c r="BH104" s="9"/>
      <c r="BI104" s="9"/>
      <c r="BJ104" s="9"/>
      <c r="BK104" s="9"/>
      <c r="BL104" s="9"/>
      <c r="BM104" s="91"/>
      <c r="BN104" s="91"/>
      <c r="BO104" s="91"/>
      <c r="BP104" s="91"/>
      <c r="BQ104" s="91"/>
      <c r="BR104" s="91"/>
      <c r="BS104" s="91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</row>
    <row r="105" spans="1:112" ht="15" customHeight="1" x14ac:dyDescent="0.25">
      <c r="A105" s="9"/>
      <c r="B105" s="9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62"/>
      <c r="BA105" s="9"/>
      <c r="BB105" s="62"/>
      <c r="BC105" s="62"/>
      <c r="BD105" s="62"/>
      <c r="BE105" s="62"/>
      <c r="BF105" s="62"/>
      <c r="BG105" s="62"/>
      <c r="BH105" s="9"/>
      <c r="BI105" s="9"/>
      <c r="BJ105" s="9"/>
      <c r="BK105" s="9"/>
      <c r="BL105" s="9"/>
      <c r="BM105" s="91"/>
      <c r="BN105" s="91"/>
      <c r="BO105" s="91"/>
      <c r="BP105" s="91"/>
      <c r="BQ105" s="91"/>
      <c r="BR105" s="91"/>
      <c r="BS105" s="91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</row>
    <row r="106" spans="1:112" ht="15" customHeight="1" x14ac:dyDescent="0.25">
      <c r="A106" s="9"/>
      <c r="B106" s="9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62"/>
      <c r="BA106" s="9"/>
      <c r="BB106" s="62"/>
      <c r="BC106" s="62"/>
      <c r="BD106" s="62"/>
      <c r="BE106" s="62"/>
      <c r="BF106" s="62"/>
      <c r="BG106" s="62"/>
      <c r="BH106" s="9"/>
      <c r="BI106" s="9"/>
      <c r="BJ106" s="9"/>
      <c r="BK106" s="9"/>
      <c r="BL106" s="9"/>
      <c r="BM106" s="91"/>
      <c r="BN106" s="91"/>
      <c r="BO106" s="91"/>
      <c r="BP106" s="91"/>
      <c r="BQ106" s="91"/>
      <c r="BR106" s="91"/>
      <c r="BS106" s="91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</row>
    <row r="107" spans="1:112" ht="15" customHeight="1" x14ac:dyDescent="0.25">
      <c r="A107" s="9"/>
      <c r="B107" s="9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62"/>
      <c r="BA107" s="9"/>
      <c r="BB107" s="62"/>
      <c r="BC107" s="62"/>
      <c r="BD107" s="62"/>
      <c r="BE107" s="62"/>
      <c r="BF107" s="62"/>
      <c r="BG107" s="62"/>
      <c r="BH107" s="9"/>
      <c r="BI107" s="9"/>
      <c r="BJ107" s="9"/>
      <c r="BK107" s="9"/>
      <c r="BL107" s="9"/>
      <c r="BM107" s="91"/>
      <c r="BN107" s="91"/>
      <c r="BO107" s="91"/>
      <c r="BP107" s="91"/>
      <c r="BQ107" s="91"/>
      <c r="BR107" s="91"/>
      <c r="BS107" s="91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</row>
    <row r="108" spans="1:112" ht="15" customHeight="1" x14ac:dyDescent="0.25">
      <c r="A108" s="9"/>
      <c r="B108" s="9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62"/>
      <c r="BA108" s="9"/>
      <c r="BB108" s="62"/>
      <c r="BC108" s="62"/>
      <c r="BD108" s="62"/>
      <c r="BE108" s="62"/>
      <c r="BF108" s="62"/>
      <c r="BG108" s="62"/>
      <c r="BH108" s="9"/>
      <c r="BI108" s="9"/>
      <c r="BJ108" s="9"/>
      <c r="BK108" s="9"/>
      <c r="BL108" s="9"/>
      <c r="BM108" s="91"/>
      <c r="BN108" s="91"/>
      <c r="BO108" s="91"/>
      <c r="BP108" s="91"/>
      <c r="BQ108" s="91"/>
      <c r="BR108" s="91"/>
      <c r="BS108" s="91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</row>
    <row r="109" spans="1:112" ht="15" customHeight="1" x14ac:dyDescent="0.25">
      <c r="A109" s="9"/>
      <c r="B109" s="9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62"/>
      <c r="BA109" s="9"/>
      <c r="BB109" s="62"/>
      <c r="BC109" s="62"/>
      <c r="BD109" s="62"/>
      <c r="BE109" s="62"/>
      <c r="BF109" s="62"/>
      <c r="BG109" s="62"/>
      <c r="BH109" s="9"/>
      <c r="BI109" s="9"/>
      <c r="BJ109" s="9"/>
      <c r="BK109" s="9"/>
      <c r="BL109" s="9"/>
      <c r="BM109" s="91"/>
      <c r="BN109" s="91"/>
      <c r="BO109" s="91"/>
      <c r="BP109" s="91"/>
      <c r="BQ109" s="91"/>
      <c r="BR109" s="91"/>
      <c r="BS109" s="91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</row>
    <row r="110" spans="1:112" ht="15" customHeight="1" x14ac:dyDescent="0.25">
      <c r="A110" s="9"/>
      <c r="B110" s="9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62"/>
      <c r="BA110" s="9"/>
      <c r="BB110" s="62"/>
      <c r="BC110" s="62"/>
      <c r="BD110" s="62"/>
      <c r="BE110" s="62"/>
      <c r="BF110" s="62"/>
      <c r="BG110" s="62"/>
      <c r="BH110" s="9"/>
      <c r="BI110" s="9"/>
      <c r="BJ110" s="9"/>
      <c r="BK110" s="9"/>
      <c r="BL110" s="9"/>
      <c r="BM110" s="91"/>
      <c r="BN110" s="91"/>
      <c r="BO110" s="91"/>
      <c r="BP110" s="91"/>
      <c r="BQ110" s="91"/>
      <c r="BR110" s="91"/>
      <c r="BS110" s="91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</row>
    <row r="111" spans="1:112" ht="15" customHeight="1" x14ac:dyDescent="0.25">
      <c r="A111" s="9"/>
      <c r="B111" s="9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62"/>
      <c r="BA111" s="9"/>
      <c r="BB111" s="62"/>
      <c r="BC111" s="62"/>
      <c r="BD111" s="62"/>
      <c r="BE111" s="62"/>
      <c r="BF111" s="62"/>
      <c r="BG111" s="62"/>
      <c r="BH111" s="9"/>
      <c r="BI111" s="9"/>
      <c r="BJ111" s="9"/>
      <c r="BK111" s="9"/>
      <c r="BL111" s="9"/>
      <c r="BM111" s="91"/>
      <c r="BN111" s="91"/>
      <c r="BO111" s="91"/>
      <c r="BP111" s="91"/>
      <c r="BQ111" s="91"/>
      <c r="BR111" s="91"/>
      <c r="BS111" s="91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</row>
    <row r="112" spans="1:112" ht="15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62"/>
      <c r="BA112" s="9"/>
      <c r="BB112" s="62"/>
      <c r="BC112" s="62"/>
      <c r="BD112" s="62"/>
      <c r="BE112" s="62"/>
      <c r="BF112" s="62"/>
      <c r="BG112" s="62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</row>
    <row r="113" spans="1:112" ht="15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</row>
    <row r="114" spans="1:112" ht="15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</row>
    <row r="115" spans="1:112" ht="15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</row>
    <row r="116" spans="1:112" ht="15" customHeight="1" x14ac:dyDescent="0.25"/>
  </sheetData>
  <mergeCells count="57">
    <mergeCell ref="AF77:AI77"/>
    <mergeCell ref="AF79:AI79"/>
    <mergeCell ref="AF81:AI81"/>
    <mergeCell ref="AF83:AI83"/>
    <mergeCell ref="J68:Q68"/>
    <mergeCell ref="AB68:AI68"/>
    <mergeCell ref="D56:AN56"/>
    <mergeCell ref="R44:Y44"/>
    <mergeCell ref="AA46:AC46"/>
    <mergeCell ref="AF46:AN46"/>
    <mergeCell ref="D48:H49"/>
    <mergeCell ref="R48:Y48"/>
    <mergeCell ref="D50:AN50"/>
    <mergeCell ref="E46:O46"/>
    <mergeCell ref="D51:AN51"/>
    <mergeCell ref="D52:AN52"/>
    <mergeCell ref="D53:AN53"/>
    <mergeCell ref="D54:AN54"/>
    <mergeCell ref="D55:AN55"/>
    <mergeCell ref="D63:G63"/>
    <mergeCell ref="J21:AN21"/>
    <mergeCell ref="AB29:AC29"/>
    <mergeCell ref="AN29:AO29"/>
    <mergeCell ref="AC34:AD34"/>
    <mergeCell ref="AE34:AF34"/>
    <mergeCell ref="AJ34:AK34"/>
    <mergeCell ref="AL34:AM34"/>
    <mergeCell ref="AJ32:AK32"/>
    <mergeCell ref="AL32:AM32"/>
    <mergeCell ref="AK36:AM36"/>
    <mergeCell ref="AE38:AJ38"/>
    <mergeCell ref="AK38:AM38"/>
    <mergeCell ref="AE40:AJ40"/>
    <mergeCell ref="AK40:AM40"/>
    <mergeCell ref="AK42:AM42"/>
    <mergeCell ref="S63:V63"/>
    <mergeCell ref="S64:V64"/>
    <mergeCell ref="BC2:BC72"/>
    <mergeCell ref="S7:AN7"/>
    <mergeCell ref="U9:AN9"/>
    <mergeCell ref="J13:AC13"/>
    <mergeCell ref="AD13:AE13"/>
    <mergeCell ref="AF13:AN13"/>
    <mergeCell ref="G15:U15"/>
    <mergeCell ref="AB15:AF15"/>
    <mergeCell ref="G17:U17"/>
    <mergeCell ref="AB17:AF17"/>
    <mergeCell ref="I44:O44"/>
    <mergeCell ref="AC70:AO72"/>
    <mergeCell ref="G19:U19"/>
    <mergeCell ref="Z19:AN19"/>
    <mergeCell ref="AC32:AD32"/>
    <mergeCell ref="AE32:AF32"/>
    <mergeCell ref="N36:O36"/>
    <mergeCell ref="AE36:AJ36"/>
    <mergeCell ref="M42:O42"/>
    <mergeCell ref="AE42:AJ42"/>
  </mergeCells>
  <conditionalFormatting sqref="R29">
    <cfRule type="expression" dxfId="147" priority="32">
      <formula>$R$29&gt;0</formula>
    </cfRule>
    <cfRule type="expression" dxfId="146" priority="33">
      <formula>$R$29&lt;=0</formula>
    </cfRule>
  </conditionalFormatting>
  <conditionalFormatting sqref="AO36">
    <cfRule type="expression" dxfId="145" priority="30">
      <formula>$AO$36=1</formula>
    </cfRule>
    <cfRule type="expression" dxfId="144" priority="31">
      <formula>$AE$36&lt;&gt;""</formula>
    </cfRule>
  </conditionalFormatting>
  <conditionalFormatting sqref="AO38">
    <cfRule type="expression" dxfId="143" priority="28">
      <formula>$AO$38=1</formula>
    </cfRule>
    <cfRule type="expression" dxfId="142" priority="29">
      <formula>$AE$38&lt;&gt;""</formula>
    </cfRule>
  </conditionalFormatting>
  <conditionalFormatting sqref="AO40">
    <cfRule type="expression" dxfId="141" priority="26">
      <formula>$AO$40=1</formula>
    </cfRule>
    <cfRule type="expression" dxfId="140" priority="27">
      <formula>$AE$40&lt;&gt;""</formula>
    </cfRule>
  </conditionalFormatting>
  <conditionalFormatting sqref="AO42">
    <cfRule type="expression" dxfId="139" priority="24">
      <formula>$AO$42=1</formula>
    </cfRule>
    <cfRule type="expression" dxfId="138" priority="25">
      <formula>$AE$42&lt;&gt;""</formula>
    </cfRule>
  </conditionalFormatting>
  <conditionalFormatting sqref="AO32">
    <cfRule type="cellIs" dxfId="137" priority="23" operator="equal">
      <formula>1</formula>
    </cfRule>
  </conditionalFormatting>
  <conditionalFormatting sqref="AO34">
    <cfRule type="cellIs" dxfId="136" priority="22" operator="equal">
      <formula>1</formula>
    </cfRule>
  </conditionalFormatting>
  <conditionalFormatting sqref="AO46">
    <cfRule type="expression" dxfId="135" priority="20">
      <formula>$AO$46=1</formula>
    </cfRule>
    <cfRule type="expression" dxfId="134" priority="21">
      <formula>$AO$46=0</formula>
    </cfRule>
  </conditionalFormatting>
  <conditionalFormatting sqref="AX2:AX8 AX27 AX29:AX30 AX11:AX25">
    <cfRule type="cellIs" dxfId="133" priority="19" operator="equal">
      <formula>1</formula>
    </cfRule>
  </conditionalFormatting>
  <conditionalFormatting sqref="AX26">
    <cfRule type="cellIs" dxfId="132" priority="18" operator="equal">
      <formula>1</formula>
    </cfRule>
  </conditionalFormatting>
  <conditionalFormatting sqref="AX28">
    <cfRule type="cellIs" dxfId="131" priority="17" operator="equal">
      <formula>1</formula>
    </cfRule>
  </conditionalFormatting>
  <conditionalFormatting sqref="BA2:BA8 BA11:BA30">
    <cfRule type="cellIs" dxfId="130" priority="16" operator="equal">
      <formula>2</formula>
    </cfRule>
  </conditionalFormatting>
  <conditionalFormatting sqref="AO50:AO56">
    <cfRule type="cellIs" dxfId="129" priority="15" operator="equal">
      <formula>1</formula>
    </cfRule>
  </conditionalFormatting>
  <conditionalFormatting sqref="AU2:AU29">
    <cfRule type="cellIs" dxfId="128" priority="14" operator="equal">
      <formula>3</formula>
    </cfRule>
  </conditionalFormatting>
  <conditionalFormatting sqref="AX9:AX10">
    <cfRule type="cellIs" dxfId="127" priority="13" operator="equal">
      <formula>1</formula>
    </cfRule>
  </conditionalFormatting>
  <conditionalFormatting sqref="BA9:BA10">
    <cfRule type="cellIs" dxfId="126" priority="12" operator="equal">
      <formula>2</formula>
    </cfRule>
  </conditionalFormatting>
  <conditionalFormatting sqref="AL77">
    <cfRule type="expression" dxfId="125" priority="11">
      <formula>$AL$77=1</formula>
    </cfRule>
  </conditionalFormatting>
  <conditionalFormatting sqref="AL79">
    <cfRule type="expression" dxfId="124" priority="10">
      <formula>$AL$79=1</formula>
    </cfRule>
  </conditionalFormatting>
  <conditionalFormatting sqref="AL81">
    <cfRule type="expression" dxfId="123" priority="9">
      <formula>$AL$81=1</formula>
    </cfRule>
  </conditionalFormatting>
  <conditionalFormatting sqref="AL83">
    <cfRule type="expression" dxfId="122" priority="8">
      <formula>$AL$83=1</formula>
    </cfRule>
  </conditionalFormatting>
  <conditionalFormatting sqref="D62:I63">
    <cfRule type="expression" dxfId="121" priority="7">
      <formula>$A$60&lt;3</formula>
    </cfRule>
  </conditionalFormatting>
  <conditionalFormatting sqref="S63">
    <cfRule type="expression" dxfId="120" priority="2">
      <formula>$A$61&lt;4</formula>
    </cfRule>
  </conditionalFormatting>
  <conditionalFormatting sqref="S64">
    <cfRule type="expression" dxfId="119" priority="1">
      <formula>$A$62&lt;4</formula>
    </cfRule>
  </conditionalFormatting>
  <pageMargins left="0.25" right="0.25" top="0.75" bottom="0.75" header="0.3" footer="0.3"/>
  <pageSetup paperSize="9" scale="95" orientation="portrait" r:id="rId1"/>
  <rowBreaks count="1" manualBreakCount="1">
    <brk id="72" min="2" max="107" man="1"/>
  </rowBreaks>
  <colBreaks count="1" manualBreakCount="1">
    <brk id="44" max="114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Group Box 5">
              <controlPr locked="0" defaultSize="0" autoFill="0" autoPict="0">
                <anchor moveWithCells="1">
                  <from>
                    <xdr:col>2</xdr:col>
                    <xdr:colOff>38100</xdr:colOff>
                    <xdr:row>22</xdr:row>
                    <xdr:rowOff>0</xdr:rowOff>
                  </from>
                  <to>
                    <xdr:col>40</xdr:col>
                    <xdr:colOff>104775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Option Button 6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19050</xdr:rowOff>
                  </from>
                  <to>
                    <xdr:col>16</xdr:col>
                    <xdr:colOff>66675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Option Button 7">
              <controlPr locked="0" defaultSize="0" autoFill="0" autoLine="0" autoPict="0">
                <anchor moveWithCells="1">
                  <from>
                    <xdr:col>16</xdr:col>
                    <xdr:colOff>85725</xdr:colOff>
                    <xdr:row>22</xdr:row>
                    <xdr:rowOff>28575</xdr:rowOff>
                  </from>
                  <to>
                    <xdr:col>25</xdr:col>
                    <xdr:colOff>200025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Group Box 8">
              <controlPr locked="0" defaultSize="0" autoFill="0" autoPict="0">
                <anchor moveWithCells="1">
                  <from>
                    <xdr:col>2</xdr:col>
                    <xdr:colOff>38100</xdr:colOff>
                    <xdr:row>23</xdr:row>
                    <xdr:rowOff>19050</xdr:rowOff>
                  </from>
                  <to>
                    <xdr:col>40</xdr:col>
                    <xdr:colOff>104775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Option Button 9">
              <controlPr locked="0" defaultSize="0" autoFill="0" autoLine="0" autoPict="0">
                <anchor moveWithCells="1">
                  <from>
                    <xdr:col>20</xdr:col>
                    <xdr:colOff>161925</xdr:colOff>
                    <xdr:row>24</xdr:row>
                    <xdr:rowOff>19050</xdr:rowOff>
                  </from>
                  <to>
                    <xdr:col>30</xdr:col>
                    <xdr:colOff>85725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Drop Down 10">
              <controlPr locked="0" defaultSize="0" autoLine="0" autoPict="0">
                <anchor moveWithCells="1">
                  <from>
                    <xdr:col>25</xdr:col>
                    <xdr:colOff>123825</xdr:colOff>
                    <xdr:row>35</xdr:row>
                    <xdr:rowOff>9525</xdr:rowOff>
                  </from>
                  <to>
                    <xdr:col>29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Drop Down 11">
              <controlPr locked="0" defaultSize="0" autoLine="0" autoPict="0">
                <anchor moveWithCells="1">
                  <from>
                    <xdr:col>25</xdr:col>
                    <xdr:colOff>133350</xdr:colOff>
                    <xdr:row>37</xdr:row>
                    <xdr:rowOff>19050</xdr:rowOff>
                  </from>
                  <to>
                    <xdr:col>29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Drop Down 12">
              <controlPr locked="0" defaultSize="0" autoLine="0" autoPict="0">
                <anchor moveWithCells="1">
                  <from>
                    <xdr:col>25</xdr:col>
                    <xdr:colOff>133350</xdr:colOff>
                    <xdr:row>39</xdr:row>
                    <xdr:rowOff>19050</xdr:rowOff>
                  </from>
                  <to>
                    <xdr:col>29</xdr:col>
                    <xdr:colOff>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Drop Down 13">
              <controlPr locked="0" defaultSize="0" autoLine="0" autoPict="0">
                <anchor moveWithCells="1">
                  <from>
                    <xdr:col>25</xdr:col>
                    <xdr:colOff>133350</xdr:colOff>
                    <xdr:row>41</xdr:row>
                    <xdr:rowOff>19050</xdr:rowOff>
                  </from>
                  <to>
                    <xdr:col>29</xdr:col>
                    <xdr:colOff>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Option Button 14">
              <controlPr locked="0" defaultSize="0" autoFill="0" autoLine="0" autoPict="0">
                <anchor moveWithCells="1">
                  <from>
                    <xdr:col>26</xdr:col>
                    <xdr:colOff>9525</xdr:colOff>
                    <xdr:row>43</xdr:row>
                    <xdr:rowOff>28575</xdr:rowOff>
                  </from>
                  <to>
                    <xdr:col>30</xdr:col>
                    <xdr:colOff>104775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Group Box 15">
              <controlPr locked="0" defaultSize="0" autoFill="0" autoPict="0" altText="">
                <anchor moveWithCells="1">
                  <from>
                    <xdr:col>16</xdr:col>
                    <xdr:colOff>171450</xdr:colOff>
                    <xdr:row>43</xdr:row>
                    <xdr:rowOff>0</xdr:rowOff>
                  </from>
                  <to>
                    <xdr:col>41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Option Button 16">
              <controlPr locked="0" defaultSize="0" autoFill="0" autoLine="0" autoPict="0">
                <anchor moveWithCells="1">
                  <from>
                    <xdr:col>31</xdr:col>
                    <xdr:colOff>38100</xdr:colOff>
                    <xdr:row>43</xdr:row>
                    <xdr:rowOff>28575</xdr:rowOff>
                  </from>
                  <to>
                    <xdr:col>35</xdr:col>
                    <xdr:colOff>142875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Group Box 17">
              <controlPr locked="0" defaultSize="0" autoFill="0" autoPict="0">
                <anchor moveWithCells="1">
                  <from>
                    <xdr:col>17</xdr:col>
                    <xdr:colOff>0</xdr:colOff>
                    <xdr:row>47</xdr:row>
                    <xdr:rowOff>9525</xdr:rowOff>
                  </from>
                  <to>
                    <xdr:col>41</xdr:col>
                    <xdr:colOff>0</xdr:colOff>
                    <xdr:row>48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Group Box 18">
              <controlPr locked="0" defaultSize="0" autoFill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16</xdr:col>
                    <xdr:colOff>66675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Option Button 19">
              <controlPr locked="0" defaultSize="0" autoFill="0" autoLine="0" autoPict="0">
                <anchor moveWithCells="1">
                  <from>
                    <xdr:col>30</xdr:col>
                    <xdr:colOff>142875</xdr:colOff>
                    <xdr:row>24</xdr:row>
                    <xdr:rowOff>9525</xdr:rowOff>
                  </from>
                  <to>
                    <xdr:col>39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Option Button 20">
              <controlPr locked="0" defaultSize="0" autoFill="0" autoLine="0" autoPict="0">
                <anchor moveWithCells="1">
                  <from>
                    <xdr:col>10</xdr:col>
                    <xdr:colOff>161925</xdr:colOff>
                    <xdr:row>24</xdr:row>
                    <xdr:rowOff>19050</xdr:rowOff>
                  </from>
                  <to>
                    <xdr:col>20</xdr:col>
                    <xdr:colOff>123825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Option Button 21">
              <controlPr locked="0" defaultSize="0" autoFill="0" autoLine="0" autoPict="0">
                <anchor moveWithCells="1">
                  <from>
                    <xdr:col>26</xdr:col>
                    <xdr:colOff>9525</xdr:colOff>
                    <xdr:row>47</xdr:row>
                    <xdr:rowOff>38100</xdr:rowOff>
                  </from>
                  <to>
                    <xdr:col>30</xdr:col>
                    <xdr:colOff>104775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Option Button 22">
              <controlPr locked="0" defaultSize="0" autoFill="0" autoLine="0" autoPict="0">
                <anchor moveWithCells="1">
                  <from>
                    <xdr:col>31</xdr:col>
                    <xdr:colOff>38100</xdr:colOff>
                    <xdr:row>47</xdr:row>
                    <xdr:rowOff>38100</xdr:rowOff>
                  </from>
                  <to>
                    <xdr:col>35</xdr:col>
                    <xdr:colOff>142875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Option Button 23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33</xdr:row>
                    <xdr:rowOff>0</xdr:rowOff>
                  </from>
                  <to>
                    <xdr:col>8</xdr:col>
                    <xdr:colOff>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Option Button 24">
              <controlPr locked="0" defaultSize="0" autoFill="0" autoLine="0" autoPict="0">
                <anchor moveWithCells="1">
                  <from>
                    <xdr:col>7</xdr:col>
                    <xdr:colOff>161925</xdr:colOff>
                    <xdr:row>33</xdr:row>
                    <xdr:rowOff>0</xdr:rowOff>
                  </from>
                  <to>
                    <xdr:col>14</xdr:col>
                    <xdr:colOff>85725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Group Box 25">
              <controlPr locked="0" defaultSize="0" autoFill="0" autoPict="0">
                <anchor moveWithCells="1">
                  <from>
                    <xdr:col>2</xdr:col>
                    <xdr:colOff>161925</xdr:colOff>
                    <xdr:row>37</xdr:row>
                    <xdr:rowOff>57150</xdr:rowOff>
                  </from>
                  <to>
                    <xdr:col>16</xdr:col>
                    <xdr:colOff>66675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Option Button 26">
              <controlPr locked="0" defaultSize="0" autoFill="0" autoLine="0" autoPict="0">
                <anchor moveWithCells="1">
                  <from>
                    <xdr:col>3</xdr:col>
                    <xdr:colOff>66675</xdr:colOff>
                    <xdr:row>39</xdr:row>
                    <xdr:rowOff>9525</xdr:rowOff>
                  </from>
                  <to>
                    <xdr:col>8</xdr:col>
                    <xdr:colOff>9525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Option Button 2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39</xdr:row>
                    <xdr:rowOff>19050</xdr:rowOff>
                  </from>
                  <to>
                    <xdr:col>13</xdr:col>
                    <xdr:colOff>114300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Option Button 28">
              <controlPr locked="0" defaultSize="0" autoFill="0" autoLine="0" autoPict="0">
                <anchor moveWithCells="1">
                  <from>
                    <xdr:col>26</xdr:col>
                    <xdr:colOff>28575</xdr:colOff>
                    <xdr:row>22</xdr:row>
                    <xdr:rowOff>28575</xdr:rowOff>
                  </from>
                  <to>
                    <xdr:col>39</xdr:col>
                    <xdr:colOff>76200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8" name="Option Button 33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43</xdr:row>
                    <xdr:rowOff>47625</xdr:rowOff>
                  </from>
                  <to>
                    <xdr:col>8</xdr:col>
                    <xdr:colOff>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9" name="Drop Down 41">
              <controlPr locked="0" defaultSize="0" autoLine="0" autoPict="0">
                <anchor moveWithCells="1">
                  <from>
                    <xdr:col>17</xdr:col>
                    <xdr:colOff>104775</xdr:colOff>
                    <xdr:row>59</xdr:row>
                    <xdr:rowOff>19050</xdr:rowOff>
                  </from>
                  <to>
                    <xdr:col>21</xdr:col>
                    <xdr:colOff>9525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0" name="Drop Down 42">
              <controlPr locked="0" defaultSize="0" autoLine="0" autoPict="0">
                <anchor moveWithCells="1">
                  <from>
                    <xdr:col>17</xdr:col>
                    <xdr:colOff>95250</xdr:colOff>
                    <xdr:row>60</xdr:row>
                    <xdr:rowOff>104775</xdr:rowOff>
                  </from>
                  <to>
                    <xdr:col>21</xdr:col>
                    <xdr:colOff>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1" name="Option Button 43">
              <controlPr locked="0" defaultSize="0" autoFill="0" autoLine="0" autoPict="0">
                <anchor moveWithCells="1">
                  <from>
                    <xdr:col>30</xdr:col>
                    <xdr:colOff>9525</xdr:colOff>
                    <xdr:row>59</xdr:row>
                    <xdr:rowOff>85725</xdr:rowOff>
                  </from>
                  <to>
                    <xdr:col>33</xdr:col>
                    <xdr:colOff>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2" name="Option Button 44">
              <controlPr locked="0" defaultSize="0" autoFill="0" autoLine="0" autoPict="0">
                <anchor moveWithCells="1">
                  <from>
                    <xdr:col>30</xdr:col>
                    <xdr:colOff>9525</xdr:colOff>
                    <xdr:row>60</xdr:row>
                    <xdr:rowOff>66675</xdr:rowOff>
                  </from>
                  <to>
                    <xdr:col>33</xdr:col>
                    <xdr:colOff>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3" name="Group Box 45">
              <controlPr defaultSize="0" autoFill="0" autoPict="0">
                <anchor moveWithCells="1">
                  <from>
                    <xdr:col>26</xdr:col>
                    <xdr:colOff>142875</xdr:colOff>
                    <xdr:row>59</xdr:row>
                    <xdr:rowOff>28575</xdr:rowOff>
                  </from>
                  <to>
                    <xdr:col>34</xdr:col>
                    <xdr:colOff>142875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4" name="Group Box 46">
              <controlPr locked="0" defaultSize="0" autoFill="0" autoPict="0">
                <anchor moveWithCells="1">
                  <from>
                    <xdr:col>3</xdr:col>
                    <xdr:colOff>0</xdr:colOff>
                    <xdr:row>27</xdr:row>
                    <xdr:rowOff>9525</xdr:rowOff>
                  </from>
                  <to>
                    <xdr:col>16</xdr:col>
                    <xdr:colOff>66675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5" name="Drop Down 47">
              <controlPr locked="0" defaultSize="0" autoLine="0" autoPict="0">
                <anchor moveWithCells="1">
                  <from>
                    <xdr:col>9</xdr:col>
                    <xdr:colOff>47625</xdr:colOff>
                    <xdr:row>28</xdr:row>
                    <xdr:rowOff>85725</xdr:rowOff>
                  </from>
                  <to>
                    <xdr:col>16</xdr:col>
                    <xdr:colOff>19050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W45"/>
  <sheetViews>
    <sheetView showGridLines="0" view="pageBreakPreview" zoomScaleNormal="100" zoomScaleSheetLayoutView="100" workbookViewId="0">
      <selection activeCell="G8" sqref="G8:M9"/>
    </sheetView>
  </sheetViews>
  <sheetFormatPr defaultColWidth="3.85546875" defaultRowHeight="15" x14ac:dyDescent="0.25"/>
  <cols>
    <col min="5" max="5" width="5" customWidth="1"/>
    <col min="8" max="8" width="4.140625" customWidth="1"/>
    <col min="10" max="10" width="5.28515625" customWidth="1"/>
    <col min="16" max="16" width="5.140625" customWidth="1"/>
  </cols>
  <sheetData>
    <row r="1" spans="1:23" ht="15.75" x14ac:dyDescent="0.25">
      <c r="A1" s="155" t="s">
        <v>149</v>
      </c>
    </row>
    <row r="2" spans="1:23" x14ac:dyDescent="0.25">
      <c r="A2" t="s">
        <v>3</v>
      </c>
    </row>
    <row r="3" spans="1:23" ht="15" customHeight="1" x14ac:dyDescent="0.25">
      <c r="A3" t="s">
        <v>6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</row>
    <row r="4" spans="1:23" ht="15" customHeight="1" x14ac:dyDescent="0.25"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1:23" ht="23.25" x14ac:dyDescent="0.25">
      <c r="B5" s="624" t="s">
        <v>179</v>
      </c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4"/>
      <c r="V5" s="156"/>
      <c r="W5" s="156"/>
    </row>
    <row r="6" spans="1:23" ht="15" customHeight="1" x14ac:dyDescent="0.25"/>
    <row r="7" spans="1:23" ht="15" customHeight="1" x14ac:dyDescent="0.25"/>
    <row r="8" spans="1:23" x14ac:dyDescent="0.25">
      <c r="G8" s="648" t="str">
        <f>IF('A - DEFINICE SD'!U9&lt;&gt;"",'A - DEFINICE SD'!U9,"")</f>
        <v/>
      </c>
      <c r="H8" s="648" t="str">
        <f>IF('A - DEFINICE SD'!K10&lt;&gt;"",'A - DEFINICE SD'!K10,"")</f>
        <v/>
      </c>
      <c r="I8" s="648" t="str">
        <f>IF('A - DEFINICE SD'!L10&lt;&gt;"",'A - DEFINICE SD'!L10,"")</f>
        <v/>
      </c>
      <c r="J8" s="648" t="str">
        <f>IF('A - DEFINICE SD'!M10&lt;&gt;"",'A - DEFINICE SD'!M10,"")</f>
        <v/>
      </c>
      <c r="K8" s="648" t="str">
        <f>IF('A - DEFINICE SD'!N10&lt;&gt;"",'A - DEFINICE SD'!N10,"")</f>
        <v/>
      </c>
      <c r="L8" s="648" t="str">
        <f>IF('A - DEFINICE SD'!O10&lt;&gt;"",'A - DEFINICE SD'!O10,"")</f>
        <v/>
      </c>
      <c r="M8" s="648" t="str">
        <f>IF('A - DEFINICE SD'!P10&lt;&gt;"",'A - DEFINICE SD'!P10,"")</f>
        <v/>
      </c>
    </row>
    <row r="9" spans="1:23" x14ac:dyDescent="0.25">
      <c r="C9" s="150" t="s">
        <v>174</v>
      </c>
      <c r="G9" s="648" t="str">
        <f>IF('A - DEFINICE SD'!J11&lt;&gt;"",'A - DEFINICE SD'!J11,"")</f>
        <v/>
      </c>
      <c r="H9" s="648" t="str">
        <f>IF('A - DEFINICE SD'!K11&lt;&gt;"",'A - DEFINICE SD'!K11,"")</f>
        <v/>
      </c>
      <c r="I9" s="648" t="str">
        <f>IF('A - DEFINICE SD'!L11&lt;&gt;"",'A - DEFINICE SD'!L11,"")</f>
        <v/>
      </c>
      <c r="J9" s="648" t="str">
        <f>IF('A - DEFINICE SD'!M11&lt;&gt;"",'A - DEFINICE SD'!M11,"")</f>
        <v/>
      </c>
      <c r="K9" s="648" t="str">
        <f>IF('A - DEFINICE SD'!N11&lt;&gt;"",'A - DEFINICE SD'!N11,"")</f>
        <v/>
      </c>
      <c r="L9" s="648" t="str">
        <f>IF('A - DEFINICE SD'!O11&lt;&gt;"",'A - DEFINICE SD'!O11,"")</f>
        <v/>
      </c>
      <c r="M9" s="648" t="str">
        <f>IF('A - DEFINICE SD'!P11&lt;&gt;"",'A - DEFINICE SD'!P11,"")</f>
        <v/>
      </c>
    </row>
    <row r="11" spans="1:23" ht="18.75" x14ac:dyDescent="0.25">
      <c r="C11" s="150" t="s">
        <v>150</v>
      </c>
      <c r="F11" s="645" t="str">
        <f>IF('A - DEFINICE SD'!J13&lt;&gt;"",'A - DEFINICE SD'!J13,"")</f>
        <v/>
      </c>
      <c r="G11" s="645"/>
      <c r="H11" s="645"/>
      <c r="I11" s="645"/>
      <c r="J11" s="645"/>
      <c r="K11" s="645"/>
      <c r="L11" s="645"/>
      <c r="M11" s="645"/>
      <c r="N11" s="645"/>
      <c r="O11" s="645"/>
      <c r="P11" s="219" t="s">
        <v>11</v>
      </c>
      <c r="Q11" s="647" t="str">
        <f>IF('A - DEFINICE SD'!AF13&lt;&gt;"",'A - DEFINICE SD'!AF13,"")</f>
        <v/>
      </c>
      <c r="R11" s="647" t="str">
        <f>IF('A - DEFINICE SD'!U13&lt;&gt;"",'A - DEFINICE SD'!U13,"")</f>
        <v/>
      </c>
      <c r="S11" s="647" t="str">
        <f>IF('A - DEFINICE SD'!V13&lt;&gt;"",'A - DEFINICE SD'!V13,"")</f>
        <v/>
      </c>
      <c r="T11" s="647" t="str">
        <f>IF('A - DEFINICE SD'!W13&lt;&gt;"",'A - DEFINICE SD'!W13,"")</f>
        <v/>
      </c>
      <c r="U11" s="647" t="str">
        <f>IF('A - DEFINICE SD'!X13&lt;&gt;"",'A - DEFINICE SD'!X13,"")</f>
        <v/>
      </c>
      <c r="V11" s="158"/>
    </row>
    <row r="12" spans="1:23" x14ac:dyDescent="0.25">
      <c r="C12" s="157" t="s">
        <v>175</v>
      </c>
      <c r="F12" s="647" t="str">
        <f>CONCATENATE('A - DEFINICE SD'!J13)</f>
        <v/>
      </c>
      <c r="G12" s="647"/>
      <c r="H12" s="647"/>
      <c r="I12" s="647"/>
      <c r="J12" s="647"/>
      <c r="K12" s="647"/>
      <c r="L12" s="647"/>
      <c r="M12" s="647"/>
      <c r="N12" s="647"/>
      <c r="O12" s="647"/>
      <c r="P12" s="647"/>
      <c r="Q12" s="647"/>
      <c r="R12" s="647"/>
      <c r="S12" s="647"/>
      <c r="T12" s="647"/>
      <c r="U12" s="647"/>
      <c r="V12" s="158"/>
    </row>
    <row r="13" spans="1:23" x14ac:dyDescent="0.25">
      <c r="C13" s="157" t="s">
        <v>176</v>
      </c>
      <c r="F13" s="646" t="str">
        <f>CONCATENATE('A - DEFINICE SD'!G15," ",'A - DEFINICE SD'!AF13)</f>
        <v xml:space="preserve"> </v>
      </c>
      <c r="G13" s="646"/>
      <c r="H13" s="646"/>
      <c r="I13" s="646"/>
      <c r="J13" s="646"/>
      <c r="K13" s="646"/>
      <c r="L13" s="646"/>
      <c r="M13" s="646"/>
      <c r="N13" s="646"/>
      <c r="O13" s="646"/>
      <c r="P13" s="646"/>
      <c r="Q13" s="646"/>
      <c r="R13" s="646"/>
      <c r="S13" s="646"/>
      <c r="T13" s="646"/>
      <c r="U13" s="646"/>
      <c r="V13" s="158"/>
    </row>
    <row r="14" spans="1:23" x14ac:dyDescent="0.25">
      <c r="C14" s="157"/>
      <c r="F14" s="646" t="str">
        <f>CONCATENATE('A - DEFINICE SD'!AB17," ",'A - DEFINICE SD'!G17)</f>
        <v xml:space="preserve"> </v>
      </c>
      <c r="G14" s="646"/>
      <c r="H14" s="646"/>
      <c r="I14" s="646"/>
      <c r="J14" s="646"/>
      <c r="K14" s="646"/>
      <c r="L14" s="646"/>
      <c r="M14" s="646"/>
      <c r="N14" s="646"/>
      <c r="O14" s="646"/>
      <c r="P14" s="646"/>
      <c r="Q14" s="646"/>
      <c r="R14" s="646"/>
      <c r="S14" s="646"/>
      <c r="T14" s="646"/>
      <c r="U14" s="646"/>
      <c r="V14" s="158"/>
    </row>
    <row r="15" spans="1:23" x14ac:dyDescent="0.25">
      <c r="C15" s="157"/>
      <c r="P15" s="149"/>
      <c r="Q15" s="161"/>
      <c r="R15" s="161"/>
      <c r="S15" s="161"/>
      <c r="T15" s="161"/>
      <c r="U15" s="161"/>
      <c r="V15" s="158"/>
    </row>
    <row r="16" spans="1:23" ht="6" customHeight="1" x14ac:dyDescent="0.25">
      <c r="K16" s="159"/>
      <c r="L16" s="159"/>
      <c r="M16" s="159"/>
      <c r="N16" s="159"/>
      <c r="P16" s="159"/>
      <c r="Q16" s="159"/>
      <c r="R16" s="159"/>
      <c r="S16" s="159"/>
      <c r="T16" s="159"/>
      <c r="U16" s="159"/>
      <c r="V16" s="158"/>
      <c r="W16" s="158"/>
    </row>
    <row r="17" spans="3:23" ht="18.75" x14ac:dyDescent="0.3">
      <c r="C17" s="160" t="s">
        <v>151</v>
      </c>
      <c r="G17" s="641"/>
      <c r="H17" s="642"/>
      <c r="I17" s="642"/>
      <c r="J17" s="642"/>
      <c r="K17" s="643"/>
      <c r="L17" t="str">
        <f>IF('A - DEFINICE SD'!O22&lt;&gt;"",'A - DEFINICE SD'!O22,"")</f>
        <v/>
      </c>
      <c r="M17" t="str">
        <f>IF('A - DEFINICE SD'!P22&lt;&gt;"",'A - DEFINICE SD'!P22,"")</f>
        <v/>
      </c>
    </row>
    <row r="18" spans="3:23" ht="8.25" customHeight="1" x14ac:dyDescent="0.25">
      <c r="G18" t="str">
        <f>IF('A - DEFINICE SD'!J23&lt;&gt;"",'A - DEFINICE SD'!J23,"")</f>
        <v/>
      </c>
      <c r="H18" t="str">
        <f>IF('A - DEFINICE SD'!K23&lt;&gt;"",'A - DEFINICE SD'!K23,"")</f>
        <v/>
      </c>
      <c r="I18" t="str">
        <f>IF('A - DEFINICE SD'!L23&lt;&gt;"",'A - DEFINICE SD'!L23,"")</f>
        <v/>
      </c>
      <c r="J18" t="str">
        <f>IF('A - DEFINICE SD'!M23&lt;&gt;"",'A - DEFINICE SD'!M23,"")</f>
        <v/>
      </c>
      <c r="K18" t="str">
        <f>IF('A - DEFINICE SD'!N23&lt;&gt;"",'A - DEFINICE SD'!N23,"")</f>
        <v/>
      </c>
      <c r="L18" t="str">
        <f>IF('A - DEFINICE SD'!O23&lt;&gt;"",'A - DEFINICE SD'!O23,"")</f>
        <v/>
      </c>
      <c r="M18" t="str">
        <f>IF('A - DEFINICE SD'!P23&lt;&gt;"",'A - DEFINICE SD'!P23,"")</f>
        <v/>
      </c>
    </row>
    <row r="19" spans="3:23" x14ac:dyDescent="0.25">
      <c r="C19" s="160"/>
    </row>
    <row r="20" spans="3:23" x14ac:dyDescent="0.25">
      <c r="C20" s="150" t="s">
        <v>196</v>
      </c>
      <c r="J20" s="169"/>
      <c r="K20" s="655" t="str">
        <f>IF('A - DEFINICE SD'!$B$25=1,"Šachetní dveře jednokřídlové, typové označení VDLM - G",IF('A - DEFINICE SD'!$B$25=2,"Šachetní dveře jednokřídlové, typové označení VDLM - U","Šachetní dveře jednokřídlové, typové označení VDLM - S"))</f>
        <v>Šachetní dveře jednokřídlové, typové označení VDLM - S</v>
      </c>
      <c r="L20" s="655"/>
      <c r="M20" s="655"/>
      <c r="N20" s="655"/>
      <c r="O20" s="655"/>
      <c r="P20" s="655"/>
      <c r="Q20" s="655"/>
      <c r="R20" s="655"/>
      <c r="S20" s="655"/>
      <c r="T20" s="655"/>
      <c r="U20" s="655"/>
      <c r="V20" s="655"/>
      <c r="W20" s="655"/>
    </row>
    <row r="21" spans="3:23" x14ac:dyDescent="0.25">
      <c r="C21" s="149"/>
      <c r="J21" s="169"/>
    </row>
    <row r="22" spans="3:23" x14ac:dyDescent="0.25">
      <c r="C22" s="149" t="s">
        <v>180</v>
      </c>
      <c r="J22" s="169"/>
      <c r="K22" t="str">
        <f>CONCATENATE('Cenová nabídka'!C55)</f>
        <v>36</v>
      </c>
      <c r="L22" t="s">
        <v>182</v>
      </c>
    </row>
    <row r="23" spans="3:23" x14ac:dyDescent="0.25">
      <c r="C23" s="149" t="s">
        <v>181</v>
      </c>
      <c r="J23" s="169"/>
      <c r="K23" s="656">
        <f>G17</f>
        <v>0</v>
      </c>
      <c r="L23" s="656"/>
      <c r="M23" s="656"/>
      <c r="N23" s="656"/>
      <c r="O23" s="656"/>
      <c r="P23" s="656"/>
      <c r="Q23" s="656"/>
    </row>
    <row r="24" spans="3:23" x14ac:dyDescent="0.25">
      <c r="C24" s="167"/>
      <c r="D24" s="24"/>
      <c r="E24" s="24"/>
      <c r="F24" s="24"/>
      <c r="G24" s="24"/>
      <c r="H24" s="24"/>
      <c r="I24" s="24"/>
      <c r="J24" s="214"/>
      <c r="K24" s="657"/>
      <c r="L24" s="657"/>
      <c r="M24" s="657"/>
      <c r="N24" s="657"/>
      <c r="O24" s="657"/>
      <c r="P24" s="657"/>
      <c r="Q24" s="657"/>
      <c r="R24" s="24"/>
      <c r="S24" s="24"/>
    </row>
    <row r="25" spans="3:23" x14ac:dyDescent="0.25">
      <c r="C25" s="149"/>
      <c r="J25" s="169"/>
    </row>
    <row r="26" spans="3:23" x14ac:dyDescent="0.25">
      <c r="C26" s="150" t="s">
        <v>183</v>
      </c>
      <c r="J26" s="169"/>
    </row>
    <row r="27" spans="3:23" x14ac:dyDescent="0.25">
      <c r="J27" s="169"/>
    </row>
    <row r="28" spans="3:23" x14ac:dyDescent="0.25">
      <c r="C28" t="s">
        <v>184</v>
      </c>
      <c r="J28" s="169"/>
    </row>
    <row r="29" spans="3:23" x14ac:dyDescent="0.25">
      <c r="D29" t="s">
        <v>185</v>
      </c>
      <c r="J29" s="169"/>
    </row>
    <row r="30" spans="3:23" x14ac:dyDescent="0.25">
      <c r="C30" t="s">
        <v>186</v>
      </c>
      <c r="J30" s="169"/>
    </row>
    <row r="31" spans="3:23" x14ac:dyDescent="0.25">
      <c r="J31" s="169"/>
    </row>
    <row r="32" spans="3:23" x14ac:dyDescent="0.25">
      <c r="C32" s="174" t="s">
        <v>187</v>
      </c>
      <c r="J32" s="169"/>
    </row>
    <row r="33" spans="3:11" x14ac:dyDescent="0.25">
      <c r="J33" s="169"/>
    </row>
    <row r="34" spans="3:11" x14ac:dyDescent="0.25">
      <c r="C34" s="158" t="s">
        <v>188</v>
      </c>
      <c r="D34" t="s">
        <v>189</v>
      </c>
      <c r="J34" s="169"/>
    </row>
    <row r="35" spans="3:11" x14ac:dyDescent="0.25">
      <c r="C35" s="158" t="s">
        <v>190</v>
      </c>
      <c r="D35" t="s">
        <v>191</v>
      </c>
      <c r="J35" s="169"/>
    </row>
    <row r="36" spans="3:11" x14ac:dyDescent="0.25">
      <c r="C36" s="158" t="s">
        <v>192</v>
      </c>
      <c r="D36" t="s">
        <v>193</v>
      </c>
      <c r="J36" s="169"/>
    </row>
    <row r="37" spans="3:11" x14ac:dyDescent="0.25">
      <c r="C37" s="158" t="s">
        <v>194</v>
      </c>
      <c r="D37" t="s">
        <v>195</v>
      </c>
    </row>
    <row r="38" spans="3:11" x14ac:dyDescent="0.25">
      <c r="C38" s="158"/>
    </row>
    <row r="44" spans="3:11" x14ac:dyDescent="0.25">
      <c r="C44" t="s">
        <v>159</v>
      </c>
      <c r="F44" s="654"/>
      <c r="G44" s="654"/>
      <c r="H44" s="654"/>
      <c r="I44" s="162"/>
      <c r="J44" s="162"/>
      <c r="K44" t="s">
        <v>160</v>
      </c>
    </row>
    <row r="45" spans="3:11" x14ac:dyDescent="0.25">
      <c r="K45" s="149" t="s">
        <v>161</v>
      </c>
    </row>
  </sheetData>
  <mergeCells count="12">
    <mergeCell ref="F44:H44"/>
    <mergeCell ref="F11:O11"/>
    <mergeCell ref="B5:U5"/>
    <mergeCell ref="G17:K17"/>
    <mergeCell ref="G8:M9"/>
    <mergeCell ref="K20:W20"/>
    <mergeCell ref="K23:Q23"/>
    <mergeCell ref="K24:Q24"/>
    <mergeCell ref="Q11:U11"/>
    <mergeCell ref="F12:U12"/>
    <mergeCell ref="F13:U13"/>
    <mergeCell ref="F14:U14"/>
  </mergeCells>
  <pageMargins left="0.7" right="0.7" top="0.78740157499999996" bottom="0.78740157499999996" header="0.3" footer="0.3"/>
  <pageSetup paperSize="9"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X45"/>
  <sheetViews>
    <sheetView showGridLines="0" view="pageBreakPreview" zoomScaleNormal="100" zoomScaleSheetLayoutView="100" workbookViewId="0">
      <selection activeCell="K20" sqref="K20:W20"/>
    </sheetView>
  </sheetViews>
  <sheetFormatPr defaultColWidth="3.85546875" defaultRowHeight="15" x14ac:dyDescent="0.25"/>
  <cols>
    <col min="5" max="5" width="5" customWidth="1"/>
    <col min="8" max="8" width="4.140625" customWidth="1"/>
    <col min="10" max="10" width="5.28515625" customWidth="1"/>
    <col min="16" max="16" width="5.140625" customWidth="1"/>
  </cols>
  <sheetData>
    <row r="1" spans="1:23" ht="15.75" x14ac:dyDescent="0.25">
      <c r="A1" s="155" t="s">
        <v>149</v>
      </c>
    </row>
    <row r="2" spans="1:23" x14ac:dyDescent="0.25">
      <c r="A2" t="s">
        <v>3</v>
      </c>
    </row>
    <row r="3" spans="1:23" ht="15" customHeight="1" x14ac:dyDescent="0.25">
      <c r="A3" t="s">
        <v>6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</row>
    <row r="4" spans="1:23" ht="15" customHeight="1" x14ac:dyDescent="0.25"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1:23" ht="23.25" x14ac:dyDescent="0.25">
      <c r="B5" s="624" t="s">
        <v>204</v>
      </c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4"/>
      <c r="V5" s="156"/>
      <c r="W5" s="156"/>
    </row>
    <row r="6" spans="1:23" ht="15" customHeight="1" x14ac:dyDescent="0.25"/>
    <row r="7" spans="1:23" ht="15" customHeight="1" x14ac:dyDescent="0.25"/>
    <row r="8" spans="1:23" x14ac:dyDescent="0.25">
      <c r="G8" s="648" t="str">
        <f>IF('A - DEFINICE SD'!U9&lt;&gt;"",'A - DEFINICE SD'!U9,"")</f>
        <v/>
      </c>
      <c r="H8" s="648" t="str">
        <f>IF('A - DEFINICE SD'!K10&lt;&gt;"",'A - DEFINICE SD'!K10,"")</f>
        <v/>
      </c>
      <c r="I8" s="648" t="str">
        <f>IF('A - DEFINICE SD'!L10&lt;&gt;"",'A - DEFINICE SD'!L10,"")</f>
        <v/>
      </c>
      <c r="J8" s="648" t="str">
        <f>IF('A - DEFINICE SD'!M10&lt;&gt;"",'A - DEFINICE SD'!M10,"")</f>
        <v/>
      </c>
      <c r="K8" s="648" t="str">
        <f>IF('A - DEFINICE SD'!N10&lt;&gt;"",'A - DEFINICE SD'!N10,"")</f>
        <v/>
      </c>
      <c r="L8" s="648" t="str">
        <f>IF('A - DEFINICE SD'!O10&lt;&gt;"",'A - DEFINICE SD'!O10,"")</f>
        <v/>
      </c>
      <c r="M8" s="648" t="str">
        <f>IF('A - DEFINICE SD'!P10&lt;&gt;"",'A - DEFINICE SD'!P10,"")</f>
        <v/>
      </c>
    </row>
    <row r="9" spans="1:23" x14ac:dyDescent="0.25">
      <c r="C9" s="150" t="s">
        <v>174</v>
      </c>
      <c r="G9" s="648" t="str">
        <f>IF('A - DEFINICE SD'!J11&lt;&gt;"",'A - DEFINICE SD'!J11,"")</f>
        <v/>
      </c>
      <c r="H9" s="648" t="str">
        <f>IF('A - DEFINICE SD'!K11&lt;&gt;"",'A - DEFINICE SD'!K11,"")</f>
        <v/>
      </c>
      <c r="I9" s="648" t="str">
        <f>IF('A - DEFINICE SD'!L11&lt;&gt;"",'A - DEFINICE SD'!L11,"")</f>
        <v/>
      </c>
      <c r="J9" s="648" t="str">
        <f>IF('A - DEFINICE SD'!M11&lt;&gt;"",'A - DEFINICE SD'!M11,"")</f>
        <v/>
      </c>
      <c r="K9" s="648" t="str">
        <f>IF('A - DEFINICE SD'!N11&lt;&gt;"",'A - DEFINICE SD'!N11,"")</f>
        <v/>
      </c>
      <c r="L9" s="648" t="str">
        <f>IF('A - DEFINICE SD'!O11&lt;&gt;"",'A - DEFINICE SD'!O11,"")</f>
        <v/>
      </c>
      <c r="M9" s="648" t="str">
        <f>IF('A - DEFINICE SD'!P11&lt;&gt;"",'A - DEFINICE SD'!P11,"")</f>
        <v/>
      </c>
    </row>
    <row r="11" spans="1:23" ht="18.75" x14ac:dyDescent="0.25">
      <c r="C11" s="150" t="s">
        <v>150</v>
      </c>
      <c r="F11" s="645" t="str">
        <f>IF('A - DEFINICE SD'!J13&lt;&gt;"",'A - DEFINICE SD'!J13,"")</f>
        <v/>
      </c>
      <c r="G11" s="645"/>
      <c r="H11" s="645"/>
      <c r="I11" s="645"/>
      <c r="J11" s="645"/>
      <c r="K11" s="645"/>
      <c r="L11" s="645"/>
      <c r="M11" s="645"/>
      <c r="N11" s="645"/>
      <c r="O11" s="645"/>
      <c r="P11" s="219" t="s">
        <v>11</v>
      </c>
      <c r="Q11" s="647" t="str">
        <f>IF('A - DEFINICE SD'!AF13&lt;&gt;"",'A - DEFINICE SD'!AF13,"")</f>
        <v/>
      </c>
      <c r="R11" s="647" t="str">
        <f>IF('A - DEFINICE SD'!U13&lt;&gt;"",'A - DEFINICE SD'!U13,"")</f>
        <v/>
      </c>
      <c r="S11" s="647" t="str">
        <f>IF('A - DEFINICE SD'!V13&lt;&gt;"",'A - DEFINICE SD'!V13,"")</f>
        <v/>
      </c>
      <c r="T11" s="647" t="str">
        <f>IF('A - DEFINICE SD'!W13&lt;&gt;"",'A - DEFINICE SD'!W13,"")</f>
        <v/>
      </c>
      <c r="U11" s="647" t="str">
        <f>IF('A - DEFINICE SD'!X13&lt;&gt;"",'A - DEFINICE SD'!X13,"")</f>
        <v/>
      </c>
      <c r="V11" s="158"/>
    </row>
    <row r="12" spans="1:23" x14ac:dyDescent="0.25">
      <c r="C12" s="157" t="s">
        <v>175</v>
      </c>
      <c r="F12" s="647" t="str">
        <f>CONCATENATE('A - DEFINICE SD'!J13)</f>
        <v/>
      </c>
      <c r="G12" s="647"/>
      <c r="H12" s="647"/>
      <c r="I12" s="647"/>
      <c r="J12" s="647"/>
      <c r="K12" s="647"/>
      <c r="L12" s="647"/>
      <c r="M12" s="647"/>
      <c r="N12" s="647"/>
      <c r="O12" s="647"/>
      <c r="P12" s="647"/>
      <c r="Q12" s="647"/>
      <c r="R12" s="647"/>
      <c r="S12" s="647"/>
      <c r="T12" s="647"/>
      <c r="U12" s="647"/>
      <c r="V12" s="158"/>
    </row>
    <row r="13" spans="1:23" x14ac:dyDescent="0.25">
      <c r="C13" s="157" t="s">
        <v>176</v>
      </c>
      <c r="F13" s="646" t="str">
        <f>CONCATENATE('A - DEFINICE SD'!G15," ",'A - DEFINICE SD'!AF13)</f>
        <v xml:space="preserve"> </v>
      </c>
      <c r="G13" s="646"/>
      <c r="H13" s="646"/>
      <c r="I13" s="646"/>
      <c r="J13" s="646"/>
      <c r="K13" s="646"/>
      <c r="L13" s="646"/>
      <c r="M13" s="646"/>
      <c r="N13" s="646"/>
      <c r="O13" s="646"/>
      <c r="P13" s="646"/>
      <c r="Q13" s="646"/>
      <c r="R13" s="646"/>
      <c r="S13" s="646"/>
      <c r="T13" s="646"/>
      <c r="U13" s="646"/>
      <c r="V13" s="158"/>
    </row>
    <row r="14" spans="1:23" x14ac:dyDescent="0.25">
      <c r="C14" s="157"/>
      <c r="F14" s="646" t="str">
        <f>CONCATENATE('A - DEFINICE SD'!AB17," ",'A - DEFINICE SD'!G17)</f>
        <v xml:space="preserve"> </v>
      </c>
      <c r="G14" s="646"/>
      <c r="H14" s="646"/>
      <c r="I14" s="646"/>
      <c r="J14" s="646"/>
      <c r="K14" s="646"/>
      <c r="L14" s="646"/>
      <c r="M14" s="646"/>
      <c r="N14" s="646"/>
      <c r="O14" s="646"/>
      <c r="P14" s="646"/>
      <c r="Q14" s="646"/>
      <c r="R14" s="646"/>
      <c r="S14" s="646"/>
      <c r="T14" s="646"/>
      <c r="U14" s="646"/>
      <c r="V14" s="158"/>
    </row>
    <row r="15" spans="1:23" x14ac:dyDescent="0.25">
      <c r="C15" s="157"/>
      <c r="P15" s="149"/>
      <c r="Q15" s="161"/>
      <c r="R15" s="161"/>
      <c r="S15" s="161"/>
      <c r="T15" s="161"/>
      <c r="U15" s="161"/>
      <c r="V15" s="158"/>
    </row>
    <row r="16" spans="1:23" ht="6" customHeight="1" x14ac:dyDescent="0.25">
      <c r="K16" s="159"/>
      <c r="L16" s="159"/>
      <c r="M16" s="159"/>
      <c r="N16" s="159"/>
      <c r="P16" s="159"/>
      <c r="Q16" s="159"/>
      <c r="R16" s="159"/>
      <c r="S16" s="159"/>
      <c r="T16" s="159"/>
      <c r="U16" s="159"/>
      <c r="V16" s="158"/>
      <c r="W16" s="158"/>
    </row>
    <row r="17" spans="3:24" ht="18.75" x14ac:dyDescent="0.3">
      <c r="C17" s="160" t="s">
        <v>151</v>
      </c>
      <c r="G17" s="658"/>
      <c r="H17" s="659"/>
      <c r="I17" s="659"/>
      <c r="J17" s="659"/>
      <c r="K17" s="660"/>
      <c r="L17" t="str">
        <f>IF('A - DEFINICE SD'!O22&lt;&gt;"",'A - DEFINICE SD'!O22,"")</f>
        <v/>
      </c>
      <c r="M17" t="str">
        <f>IF('A - DEFINICE SD'!P22&lt;&gt;"",'A - DEFINICE SD'!P22,"")</f>
        <v/>
      </c>
    </row>
    <row r="18" spans="3:24" ht="8.25" customHeight="1" x14ac:dyDescent="0.25">
      <c r="G18" t="str">
        <f>IF('A - DEFINICE SD'!J23&lt;&gt;"",'A - DEFINICE SD'!J23,"")</f>
        <v/>
      </c>
      <c r="H18" t="str">
        <f>IF('A - DEFINICE SD'!K23&lt;&gt;"",'A - DEFINICE SD'!K23,"")</f>
        <v/>
      </c>
      <c r="I18" t="str">
        <f>IF('A - DEFINICE SD'!L23&lt;&gt;"",'A - DEFINICE SD'!L23,"")</f>
        <v/>
      </c>
      <c r="J18" t="str">
        <f>IF('A - DEFINICE SD'!M23&lt;&gt;"",'A - DEFINICE SD'!M23,"")</f>
        <v/>
      </c>
      <c r="K18" t="str">
        <f>IF('A - DEFINICE SD'!N23&lt;&gt;"",'A - DEFINICE SD'!N23,"")</f>
        <v/>
      </c>
      <c r="L18" t="str">
        <f>IF('A - DEFINICE SD'!O23&lt;&gt;"",'A - DEFINICE SD'!O23,"")</f>
        <v/>
      </c>
      <c r="M18" t="str">
        <f>IF('A - DEFINICE SD'!P23&lt;&gt;"",'A - DEFINICE SD'!P23,"")</f>
        <v/>
      </c>
    </row>
    <row r="19" spans="3:24" x14ac:dyDescent="0.25">
      <c r="C19" s="160"/>
    </row>
    <row r="20" spans="3:24" x14ac:dyDescent="0.25">
      <c r="C20" s="150" t="s">
        <v>196</v>
      </c>
      <c r="J20" s="169"/>
      <c r="K20" s="655" t="str">
        <f>IF('A - DEFINICE SD'!$B$25=1,"Šachetní dveře jednokřídlové, typové označení VDLM - G",IF('A - DEFINICE SD'!$B$25=2,"Šachetní dveře jednokřídlové, typové označení VDLM - U","Šachetní dveře jednokřídlové, typové označení VDLM - S"))</f>
        <v>Šachetní dveře jednokřídlové, typové označení VDLM - S</v>
      </c>
      <c r="L20" s="655"/>
      <c r="M20" s="655"/>
      <c r="N20" s="655"/>
      <c r="O20" s="655"/>
      <c r="P20" s="655"/>
      <c r="Q20" s="655"/>
      <c r="R20" s="655"/>
      <c r="S20" s="655"/>
      <c r="T20" s="655"/>
      <c r="U20" s="655"/>
      <c r="V20" s="655"/>
      <c r="W20" s="655"/>
    </row>
    <row r="21" spans="3:24" x14ac:dyDescent="0.25">
      <c r="C21" s="149" t="s">
        <v>203</v>
      </c>
      <c r="J21" s="169"/>
    </row>
    <row r="24" spans="3:24" x14ac:dyDescent="0.25">
      <c r="C24" s="149" t="s">
        <v>197</v>
      </c>
      <c r="J24" s="169"/>
    </row>
    <row r="25" spans="3:24" x14ac:dyDescent="0.25">
      <c r="J25" s="169"/>
      <c r="K25" s="656"/>
      <c r="L25" s="656"/>
      <c r="M25" s="656"/>
      <c r="N25" s="656"/>
      <c r="O25" s="656"/>
      <c r="P25" s="656"/>
      <c r="Q25" s="656"/>
    </row>
    <row r="26" spans="3:24" x14ac:dyDescent="0.25">
      <c r="C26" s="175">
        <v>1</v>
      </c>
      <c r="E26" s="661" t="str">
        <f>K20</f>
        <v>Šachetní dveře jednokřídlové, typové označení VDLM - S</v>
      </c>
      <c r="F26" s="661"/>
      <c r="G26" s="661"/>
      <c r="H26" s="661"/>
      <c r="I26" s="661"/>
      <c r="J26" s="661"/>
      <c r="K26" s="661"/>
      <c r="L26" s="661"/>
      <c r="M26" s="661"/>
      <c r="N26" s="661"/>
      <c r="O26" s="661"/>
      <c r="P26" s="661"/>
      <c r="Q26" s="661"/>
      <c r="R26" s="661"/>
      <c r="S26" s="661"/>
      <c r="T26" s="661"/>
      <c r="U26" s="661"/>
      <c r="V26" s="661"/>
      <c r="W26" s="661"/>
      <c r="X26" s="661"/>
    </row>
    <row r="27" spans="3:24" x14ac:dyDescent="0.25">
      <c r="C27" s="175">
        <v>2</v>
      </c>
      <c r="E27" s="661" t="s">
        <v>198</v>
      </c>
      <c r="F27" s="661"/>
      <c r="G27" s="661"/>
      <c r="H27" s="661"/>
      <c r="I27" s="661"/>
      <c r="J27" s="661"/>
      <c r="K27" s="661"/>
      <c r="L27" s="661"/>
      <c r="M27" s="661"/>
      <c r="N27" s="661"/>
      <c r="O27" s="661"/>
      <c r="P27" s="661"/>
      <c r="Q27" s="661"/>
      <c r="R27" s="661"/>
      <c r="S27" s="661"/>
      <c r="T27" s="661"/>
      <c r="U27" s="661"/>
      <c r="V27" s="661"/>
      <c r="W27" s="661"/>
      <c r="X27" s="661"/>
    </row>
    <row r="28" spans="3:24" x14ac:dyDescent="0.25">
      <c r="C28" s="175">
        <v>3</v>
      </c>
      <c r="E28" s="661" t="s">
        <v>199</v>
      </c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1"/>
      <c r="S28" s="661"/>
      <c r="T28" s="661"/>
      <c r="U28" s="661"/>
      <c r="V28" s="661"/>
      <c r="W28" s="661"/>
      <c r="X28" s="661"/>
    </row>
    <row r="29" spans="3:24" x14ac:dyDescent="0.25">
      <c r="C29" s="175">
        <v>4</v>
      </c>
      <c r="E29" s="661" t="s">
        <v>172</v>
      </c>
      <c r="F29" s="661"/>
      <c r="G29" s="661"/>
      <c r="H29" s="661"/>
      <c r="I29" s="661"/>
      <c r="J29" s="661"/>
      <c r="K29" s="661"/>
      <c r="L29" s="661"/>
      <c r="M29" s="661"/>
      <c r="N29" s="661"/>
      <c r="O29" s="661"/>
      <c r="P29" s="661"/>
      <c r="Q29" s="661"/>
      <c r="R29" s="661"/>
      <c r="S29" s="661"/>
      <c r="T29" s="661"/>
      <c r="U29" s="661"/>
      <c r="V29" s="661"/>
      <c r="W29" s="661"/>
      <c r="X29" s="661"/>
    </row>
    <row r="30" spans="3:24" x14ac:dyDescent="0.25">
      <c r="C30" s="175">
        <v>5</v>
      </c>
      <c r="E30" s="661" t="s">
        <v>200</v>
      </c>
      <c r="F30" s="661"/>
      <c r="G30" s="661"/>
      <c r="H30" s="661"/>
      <c r="I30" s="661"/>
      <c r="J30" s="661"/>
      <c r="K30" s="661"/>
      <c r="L30" s="661"/>
      <c r="M30" s="661"/>
      <c r="N30" s="661"/>
      <c r="O30" s="661"/>
      <c r="P30" s="661"/>
      <c r="Q30" s="661"/>
      <c r="R30" s="661"/>
      <c r="S30" s="661"/>
      <c r="T30" s="661"/>
      <c r="U30" s="661"/>
      <c r="V30" s="661"/>
      <c r="W30" s="661"/>
      <c r="X30" s="661"/>
    </row>
    <row r="31" spans="3:24" x14ac:dyDescent="0.25">
      <c r="C31" s="175">
        <v>6</v>
      </c>
      <c r="E31" s="661" t="s">
        <v>201</v>
      </c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661"/>
      <c r="V31" s="661"/>
      <c r="W31" s="661"/>
      <c r="X31" s="661"/>
    </row>
    <row r="32" spans="3:24" x14ac:dyDescent="0.25">
      <c r="C32" s="175">
        <v>7</v>
      </c>
      <c r="E32" s="661" t="s">
        <v>179</v>
      </c>
      <c r="F32" s="661"/>
      <c r="G32" s="661"/>
      <c r="H32" s="661"/>
      <c r="I32" s="661"/>
      <c r="J32" s="661"/>
      <c r="K32" s="661"/>
      <c r="L32" s="661"/>
      <c r="M32" s="661"/>
      <c r="N32" s="661"/>
      <c r="O32" s="661"/>
      <c r="P32" s="661"/>
      <c r="Q32" s="661"/>
      <c r="R32" s="661"/>
      <c r="S32" s="661"/>
      <c r="T32" s="661"/>
      <c r="U32" s="661"/>
      <c r="V32" s="661"/>
      <c r="W32" s="661"/>
      <c r="X32" s="661"/>
    </row>
    <row r="33" spans="3:24" x14ac:dyDescent="0.25">
      <c r="C33" s="175">
        <v>8</v>
      </c>
      <c r="E33" s="661" t="s">
        <v>202</v>
      </c>
      <c r="F33" s="661"/>
      <c r="G33" s="661"/>
      <c r="H33" s="661"/>
      <c r="I33" s="661"/>
      <c r="J33" s="661"/>
      <c r="K33" s="661"/>
      <c r="L33" s="661"/>
      <c r="M33" s="661"/>
      <c r="N33" s="661"/>
      <c r="O33" s="661"/>
      <c r="P33" s="661"/>
      <c r="Q33" s="661"/>
      <c r="R33" s="661"/>
      <c r="S33" s="661"/>
      <c r="T33" s="661"/>
      <c r="U33" s="661"/>
      <c r="V33" s="661"/>
      <c r="W33" s="661"/>
      <c r="X33" s="661"/>
    </row>
    <row r="34" spans="3:24" x14ac:dyDescent="0.25">
      <c r="C34" s="158"/>
      <c r="J34" s="169"/>
    </row>
    <row r="35" spans="3:24" x14ac:dyDescent="0.25">
      <c r="C35" s="168" t="s">
        <v>205</v>
      </c>
      <c r="J35" s="169"/>
    </row>
    <row r="36" spans="3:24" x14ac:dyDescent="0.25">
      <c r="C36" t="s">
        <v>206</v>
      </c>
      <c r="F36" s="654"/>
      <c r="G36" s="654"/>
      <c r="H36" s="654"/>
      <c r="I36" s="162"/>
      <c r="J36" s="162"/>
      <c r="K36" t="s">
        <v>160</v>
      </c>
    </row>
    <row r="37" spans="3:24" x14ac:dyDescent="0.25">
      <c r="K37" s="149" t="s">
        <v>161</v>
      </c>
    </row>
    <row r="38" spans="3:24" x14ac:dyDescent="0.25">
      <c r="C38" s="158"/>
    </row>
    <row r="40" spans="3:24" x14ac:dyDescent="0.25">
      <c r="C40" s="150" t="s">
        <v>207</v>
      </c>
    </row>
    <row r="41" spans="3:24" x14ac:dyDescent="0.25">
      <c r="C41" t="s">
        <v>206</v>
      </c>
      <c r="E41" s="649"/>
      <c r="F41" s="649"/>
      <c r="G41" s="649"/>
      <c r="H41" s="649"/>
      <c r="I41" s="649"/>
      <c r="K41" t="s">
        <v>208</v>
      </c>
      <c r="O41" s="176"/>
      <c r="P41" s="176"/>
      <c r="Q41" s="176"/>
      <c r="R41" s="176"/>
      <c r="S41" s="176"/>
      <c r="T41" s="176"/>
      <c r="U41" s="176"/>
      <c r="V41" s="176"/>
      <c r="W41" s="176"/>
    </row>
    <row r="42" spans="3:24" x14ac:dyDescent="0.25">
      <c r="E42" s="649"/>
      <c r="F42" s="649"/>
      <c r="G42" s="649"/>
      <c r="H42" s="649"/>
      <c r="I42" s="649"/>
      <c r="O42" s="176"/>
      <c r="P42" s="176"/>
      <c r="Q42" s="176"/>
      <c r="R42" s="176"/>
      <c r="S42" s="176"/>
      <c r="T42" s="176"/>
      <c r="U42" s="176"/>
      <c r="V42" s="176"/>
      <c r="W42" s="176"/>
    </row>
    <row r="43" spans="3:24" x14ac:dyDescent="0.25">
      <c r="O43" s="176"/>
      <c r="P43" s="176"/>
      <c r="Q43" s="176"/>
      <c r="R43" s="176"/>
      <c r="S43" s="176"/>
      <c r="T43" s="176"/>
      <c r="U43" s="176"/>
      <c r="V43" s="176"/>
      <c r="W43" s="176"/>
    </row>
    <row r="44" spans="3:24" x14ac:dyDescent="0.25">
      <c r="O44" s="176"/>
      <c r="P44" s="176"/>
      <c r="Q44" s="176"/>
      <c r="R44" s="176"/>
      <c r="S44" s="176"/>
      <c r="T44" s="176"/>
      <c r="U44" s="176"/>
      <c r="V44" s="176"/>
      <c r="W44" s="176"/>
    </row>
    <row r="45" spans="3:24" x14ac:dyDescent="0.25">
      <c r="O45" s="176"/>
      <c r="P45" s="176"/>
      <c r="Q45" s="176"/>
      <c r="R45" s="176"/>
      <c r="S45" s="176"/>
      <c r="T45" s="176"/>
      <c r="U45" s="176"/>
      <c r="V45" s="176"/>
      <c r="W45" s="176"/>
    </row>
  </sheetData>
  <mergeCells count="20">
    <mergeCell ref="F13:U13"/>
    <mergeCell ref="B5:U5"/>
    <mergeCell ref="G8:M9"/>
    <mergeCell ref="F11:O11"/>
    <mergeCell ref="Q11:U11"/>
    <mergeCell ref="F12:U12"/>
    <mergeCell ref="E41:I42"/>
    <mergeCell ref="F14:U14"/>
    <mergeCell ref="G17:K17"/>
    <mergeCell ref="K20:W20"/>
    <mergeCell ref="K25:Q25"/>
    <mergeCell ref="F36:H36"/>
    <mergeCell ref="E26:X26"/>
    <mergeCell ref="E27:X27"/>
    <mergeCell ref="E28:X28"/>
    <mergeCell ref="E29:X29"/>
    <mergeCell ref="E30:X30"/>
    <mergeCell ref="E31:X31"/>
    <mergeCell ref="E32:X32"/>
    <mergeCell ref="E33:X33"/>
  </mergeCells>
  <pageMargins left="0.7" right="0.7" top="0.78740157499999996" bottom="0.78740157499999996" header="0.3" footer="0.3"/>
  <pageSetup paperSize="9" scale="9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pageSetUpPr fitToPage="1"/>
  </sheetPr>
  <dimension ref="A1:CU119"/>
  <sheetViews>
    <sheetView defaultGridColor="0" topLeftCell="AG39" colorId="23" zoomScale="90" zoomScaleNormal="90" workbookViewId="0">
      <selection activeCell="BB105" sqref="BB105"/>
    </sheetView>
  </sheetViews>
  <sheetFormatPr defaultRowHeight="12.75" x14ac:dyDescent="0.2"/>
  <cols>
    <col min="1" max="1" width="1.7109375" style="82" customWidth="1"/>
    <col min="2" max="2" width="3.42578125" style="82" customWidth="1"/>
    <col min="3" max="3" width="5.140625" style="82" hidden="1" customWidth="1"/>
    <col min="4" max="4" width="3.5703125" style="82" customWidth="1"/>
    <col min="5" max="14" width="5.28515625" style="82" hidden="1" customWidth="1"/>
    <col min="15" max="15" width="23.42578125" style="82" customWidth="1"/>
    <col min="16" max="16" width="16.7109375" style="224" customWidth="1"/>
    <col min="17" max="17" width="26.28515625" style="225" customWidth="1"/>
    <col min="18" max="18" width="32.140625" style="225" customWidth="1"/>
    <col min="19" max="25" width="4.140625" style="225" customWidth="1"/>
    <col min="26" max="26" width="2.7109375" style="226" customWidth="1"/>
    <col min="27" max="27" width="4.85546875" style="226" customWidth="1"/>
    <col min="28" max="28" width="5" style="227" customWidth="1"/>
    <col min="29" max="29" width="4.28515625" style="227" customWidth="1"/>
    <col min="30" max="30" width="18.42578125" style="227" customWidth="1"/>
    <col min="31" max="31" width="22.28515625" style="148" customWidth="1"/>
    <col min="32" max="32" width="11.85546875" style="148" customWidth="1"/>
    <col min="33" max="33" width="1" style="148" customWidth="1"/>
    <col min="34" max="34" width="5.140625" style="82" customWidth="1"/>
    <col min="35" max="35" width="4.5703125" style="82" customWidth="1"/>
    <col min="36" max="45" width="5.28515625" style="82" hidden="1" customWidth="1"/>
    <col min="46" max="46" width="22.5703125" style="82" customWidth="1"/>
    <col min="47" max="47" width="16.28515625" style="224" customWidth="1"/>
    <col min="48" max="48" width="24.140625" style="225" hidden="1" customWidth="1"/>
    <col min="49" max="49" width="32.85546875" style="225" customWidth="1"/>
    <col min="50" max="55" width="4.140625" style="225" customWidth="1"/>
    <col min="56" max="56" width="3" style="228" customWidth="1"/>
    <col min="57" max="58" width="4.85546875" style="226" customWidth="1"/>
    <col min="59" max="59" width="5" style="227" customWidth="1"/>
    <col min="60" max="60" width="4.42578125" style="227" customWidth="1"/>
    <col min="61" max="61" width="23" style="227" customWidth="1"/>
    <col min="62" max="62" width="8" style="227" hidden="1" customWidth="1"/>
    <col min="63" max="63" width="18.42578125" style="148" hidden="1" customWidth="1"/>
    <col min="64" max="64" width="4.140625" style="148" hidden="1" customWidth="1"/>
    <col min="65" max="65" width="1" style="148" customWidth="1"/>
    <col min="66" max="66" width="5.140625" style="82" customWidth="1"/>
    <col min="67" max="67" width="4.5703125" style="82" customWidth="1"/>
    <col min="68" max="77" width="5.28515625" style="82" hidden="1" customWidth="1"/>
    <col min="78" max="78" width="22.7109375" style="82" customWidth="1"/>
    <col min="79" max="79" width="16.85546875" style="224" customWidth="1"/>
    <col min="80" max="80" width="24.140625" style="225" hidden="1" customWidth="1"/>
    <col min="81" max="81" width="35.28515625" style="225" customWidth="1"/>
    <col min="82" max="82" width="4.140625" style="225" customWidth="1"/>
    <col min="83" max="87" width="4.140625" style="225" hidden="1" customWidth="1"/>
    <col min="88" max="88" width="2.7109375" style="228" hidden="1" customWidth="1"/>
    <col min="89" max="89" width="4.85546875" style="226" hidden="1" customWidth="1"/>
    <col min="90" max="90" width="4.85546875" style="226" customWidth="1"/>
    <col min="91" max="91" width="5" style="227" customWidth="1"/>
    <col min="92" max="92" width="4.42578125" style="227" customWidth="1"/>
    <col min="93" max="93" width="23" style="227" customWidth="1"/>
    <col min="94" max="94" width="8" style="227" hidden="1" customWidth="1"/>
    <col min="95" max="95" width="17.7109375" style="148" hidden="1" customWidth="1"/>
    <col min="96" max="96" width="4" style="148" hidden="1" customWidth="1"/>
    <col min="97" max="97" width="15" style="148" customWidth="1"/>
    <col min="98" max="98" width="11.28515625" style="82" hidden="1" customWidth="1"/>
    <col min="99" max="99" width="15.42578125" style="148" hidden="1" customWidth="1"/>
    <col min="100" max="122" width="4.7109375" style="82" customWidth="1"/>
    <col min="123" max="16384" width="9.140625" style="82"/>
  </cols>
  <sheetData>
    <row r="1" spans="1:95" x14ac:dyDescent="0.2">
      <c r="A1" s="663"/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  <c r="V1" s="664"/>
      <c r="W1" s="664"/>
      <c r="X1" s="664"/>
      <c r="Y1" s="664"/>
      <c r="Z1" s="664"/>
      <c r="AA1" s="664"/>
      <c r="AB1" s="664"/>
      <c r="AC1" s="664"/>
      <c r="AD1" s="664"/>
      <c r="AE1" s="421"/>
      <c r="AF1" s="422"/>
      <c r="AG1" s="277"/>
      <c r="AH1" s="665"/>
      <c r="AI1" s="665"/>
      <c r="AJ1" s="665"/>
      <c r="AK1" s="665"/>
      <c r="AL1" s="665"/>
      <c r="AM1" s="665"/>
      <c r="AN1" s="665"/>
      <c r="AO1" s="665"/>
      <c r="AP1" s="665"/>
      <c r="AQ1" s="665"/>
      <c r="AR1" s="665"/>
      <c r="AS1" s="665"/>
      <c r="AT1" s="665"/>
      <c r="AU1" s="665"/>
      <c r="AV1" s="665"/>
      <c r="AW1" s="665"/>
      <c r="AX1" s="665"/>
      <c r="AY1" s="665"/>
      <c r="AZ1" s="665"/>
      <c r="BA1" s="665"/>
      <c r="BB1" s="665"/>
      <c r="BC1" s="665"/>
      <c r="BD1" s="665"/>
      <c r="BE1" s="665"/>
      <c r="BF1" s="665"/>
      <c r="BG1" s="665"/>
      <c r="BH1" s="665"/>
      <c r="BI1" s="665"/>
      <c r="BJ1" s="229"/>
      <c r="BM1" s="277"/>
      <c r="CP1" s="229"/>
    </row>
    <row r="2" spans="1:95" ht="18.75" x14ac:dyDescent="0.3">
      <c r="A2" s="423"/>
      <c r="B2" s="668" t="s">
        <v>239</v>
      </c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236"/>
      <c r="AF2" s="237"/>
      <c r="AG2" s="277"/>
      <c r="AH2" s="662" t="s">
        <v>239</v>
      </c>
      <c r="AI2" s="662"/>
      <c r="AJ2" s="662"/>
      <c r="AK2" s="662"/>
      <c r="AL2" s="662"/>
      <c r="AM2" s="662"/>
      <c r="AN2" s="662"/>
      <c r="AO2" s="662"/>
      <c r="AP2" s="662"/>
      <c r="AQ2" s="662"/>
      <c r="AR2" s="662"/>
      <c r="AS2" s="662"/>
      <c r="AT2" s="662"/>
      <c r="AU2" s="662"/>
      <c r="AV2" s="662"/>
      <c r="AW2" s="662"/>
      <c r="AX2" s="662"/>
      <c r="AY2" s="662"/>
      <c r="AZ2" s="662"/>
      <c r="BA2" s="662"/>
      <c r="BB2" s="662"/>
      <c r="BC2" s="662"/>
      <c r="BD2" s="662"/>
      <c r="BE2" s="662"/>
      <c r="BF2" s="662"/>
      <c r="BG2" s="662"/>
      <c r="BH2" s="662"/>
      <c r="BI2" s="662"/>
      <c r="BJ2" s="662"/>
      <c r="BK2" s="662"/>
      <c r="BM2" s="277"/>
      <c r="BN2" s="662" t="s">
        <v>239</v>
      </c>
      <c r="BO2" s="662"/>
      <c r="BP2" s="662"/>
      <c r="BQ2" s="662"/>
      <c r="BR2" s="662"/>
      <c r="BS2" s="662"/>
      <c r="BT2" s="662"/>
      <c r="BU2" s="662"/>
      <c r="BV2" s="662"/>
      <c r="BW2" s="662"/>
      <c r="BX2" s="662"/>
      <c r="BY2" s="662"/>
      <c r="BZ2" s="662"/>
      <c r="CA2" s="662"/>
      <c r="CB2" s="662"/>
      <c r="CC2" s="662"/>
      <c r="CD2" s="662"/>
      <c r="CE2" s="662"/>
      <c r="CF2" s="662"/>
      <c r="CG2" s="662"/>
      <c r="CH2" s="662"/>
      <c r="CI2" s="662"/>
      <c r="CJ2" s="662"/>
      <c r="CK2" s="662"/>
      <c r="CL2" s="662"/>
      <c r="CM2" s="662"/>
      <c r="CN2" s="662"/>
      <c r="CO2" s="662"/>
      <c r="CP2" s="662"/>
      <c r="CQ2" s="662"/>
    </row>
    <row r="3" spans="1:95" ht="15.75" x14ac:dyDescent="0.25">
      <c r="A3" s="423"/>
      <c r="B3" s="669" t="s">
        <v>240</v>
      </c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70" t="str">
        <f>CONCATENATE('A - DEFINICE SD'!U9)</f>
        <v/>
      </c>
      <c r="Q3" s="670"/>
      <c r="R3" s="670"/>
      <c r="S3" s="424"/>
      <c r="T3" s="424"/>
      <c r="U3" s="424"/>
      <c r="V3" s="424"/>
      <c r="W3" s="424"/>
      <c r="X3" s="424"/>
      <c r="Y3" s="424"/>
      <c r="Z3" s="425"/>
      <c r="AA3" s="425"/>
      <c r="AB3" s="239"/>
      <c r="AC3" s="239"/>
      <c r="AD3" s="239"/>
      <c r="AE3" s="236"/>
      <c r="AF3" s="237"/>
      <c r="AG3" s="277"/>
      <c r="AH3" s="666" t="s">
        <v>240</v>
      </c>
      <c r="AI3" s="666"/>
      <c r="AJ3" s="666"/>
      <c r="AK3" s="666"/>
      <c r="AL3" s="666"/>
      <c r="AM3" s="666"/>
      <c r="AN3" s="666"/>
      <c r="AO3" s="666"/>
      <c r="AP3" s="666"/>
      <c r="AQ3" s="666"/>
      <c r="AR3" s="666"/>
      <c r="AS3" s="666"/>
      <c r="AT3" s="666"/>
      <c r="AU3" s="667" t="str">
        <f>P3</f>
        <v/>
      </c>
      <c r="AV3" s="667"/>
      <c r="AW3" s="667"/>
      <c r="AX3" s="228"/>
      <c r="AY3" s="228"/>
      <c r="AZ3" s="228"/>
      <c r="BA3" s="228"/>
      <c r="BB3" s="228"/>
      <c r="BC3" s="228"/>
      <c r="BJ3" s="229"/>
      <c r="BM3" s="277"/>
      <c r="BN3" s="666" t="s">
        <v>240</v>
      </c>
      <c r="BO3" s="666"/>
      <c r="BP3" s="666"/>
      <c r="BQ3" s="666"/>
      <c r="BR3" s="666"/>
      <c r="BS3" s="666"/>
      <c r="BT3" s="666"/>
      <c r="BU3" s="666"/>
      <c r="BV3" s="666"/>
      <c r="BW3" s="666"/>
      <c r="BX3" s="666"/>
      <c r="BY3" s="666"/>
      <c r="BZ3" s="666"/>
      <c r="CA3" s="667" t="str">
        <f>AU3</f>
        <v/>
      </c>
      <c r="CB3" s="667"/>
      <c r="CC3" s="667"/>
      <c r="CD3" s="667"/>
      <c r="CE3" s="228"/>
      <c r="CF3" s="228"/>
      <c r="CG3" s="228"/>
      <c r="CH3" s="228"/>
      <c r="CI3" s="228"/>
      <c r="CP3" s="229"/>
    </row>
    <row r="4" spans="1:95" x14ac:dyDescent="0.2">
      <c r="A4" s="423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236"/>
      <c r="T4" s="236"/>
      <c r="U4" s="236"/>
      <c r="V4" s="236"/>
      <c r="W4" s="236"/>
      <c r="X4" s="236"/>
      <c r="Y4" s="236"/>
      <c r="Z4" s="425"/>
      <c r="AA4" s="425"/>
      <c r="AB4" s="239"/>
      <c r="AC4" s="239"/>
      <c r="AD4" s="239"/>
      <c r="AE4" s="236"/>
      <c r="AF4" s="237"/>
      <c r="AG4" s="277"/>
      <c r="AU4" s="276"/>
      <c r="AX4" s="148"/>
      <c r="AY4" s="148"/>
      <c r="AZ4" s="148"/>
      <c r="BA4" s="148"/>
      <c r="BB4" s="148"/>
      <c r="BC4" s="148"/>
      <c r="BM4" s="277"/>
      <c r="CD4" s="148"/>
      <c r="CE4" s="148"/>
      <c r="CF4" s="148"/>
      <c r="CG4" s="148"/>
      <c r="CH4" s="148"/>
      <c r="CI4" s="148"/>
    </row>
    <row r="5" spans="1:95" x14ac:dyDescent="0.2">
      <c r="A5" s="423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9" t="s">
        <v>241</v>
      </c>
      <c r="P5" s="265">
        <f ca="1">'A - DEFINICE SD'!BO83</f>
        <v>800</v>
      </c>
      <c r="Q5" s="265"/>
      <c r="R5" s="265" t="s">
        <v>31</v>
      </c>
      <c r="S5" s="266"/>
      <c r="T5" s="266"/>
      <c r="U5" s="266"/>
      <c r="V5" s="266"/>
      <c r="W5" s="266"/>
      <c r="X5" s="266"/>
      <c r="Y5" s="280"/>
      <c r="Z5" s="280"/>
      <c r="AA5" s="281"/>
      <c r="AB5" s="281"/>
      <c r="AC5" s="281"/>
      <c r="AD5" s="281"/>
      <c r="AE5" s="236"/>
      <c r="AF5" s="237"/>
      <c r="AG5" s="277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9" t="str">
        <f>O5</f>
        <v>SSD</v>
      </c>
      <c r="AU5" s="265">
        <f t="shared" ref="AU5:AW5" ca="1" si="0">P5</f>
        <v>800</v>
      </c>
      <c r="AV5" s="265">
        <f t="shared" si="0"/>
        <v>0</v>
      </c>
      <c r="AW5" s="265" t="str">
        <f t="shared" si="0"/>
        <v>mm</v>
      </c>
      <c r="AX5" s="266"/>
      <c r="AY5" s="266"/>
      <c r="AZ5" s="266"/>
      <c r="BA5" s="266"/>
      <c r="BB5" s="266"/>
      <c r="BC5" s="266"/>
      <c r="BD5" s="280">
        <f t="shared" ref="BD5:BD10" si="1">Z5</f>
        <v>0</v>
      </c>
      <c r="BE5" s="280"/>
      <c r="BF5" s="281"/>
      <c r="BG5" s="281"/>
      <c r="BH5" s="281"/>
      <c r="BI5" s="281"/>
      <c r="BJ5" s="229"/>
      <c r="BM5" s="277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9" t="str">
        <f>AT5</f>
        <v>SSD</v>
      </c>
      <c r="CA5" s="265">
        <f t="shared" ref="CA5:CC5" ca="1" si="2">AU5</f>
        <v>800</v>
      </c>
      <c r="CB5" s="265">
        <f t="shared" si="2"/>
        <v>0</v>
      </c>
      <c r="CC5" s="265" t="str">
        <f t="shared" si="2"/>
        <v>mm</v>
      </c>
      <c r="CD5" s="266"/>
      <c r="CE5" s="266"/>
      <c r="CF5" s="266"/>
      <c r="CG5" s="266"/>
      <c r="CH5" s="266"/>
      <c r="CI5" s="266"/>
      <c r="CJ5" s="280">
        <f t="shared" ref="CJ5:CJ10" si="3">BD5</f>
        <v>0</v>
      </c>
      <c r="CK5" s="280"/>
      <c r="CL5" s="281"/>
      <c r="CM5" s="281"/>
      <c r="CN5" s="281"/>
      <c r="CO5" s="281"/>
      <c r="CP5" s="229"/>
    </row>
    <row r="6" spans="1:95" x14ac:dyDescent="0.2">
      <c r="A6" s="423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3" t="s">
        <v>78</v>
      </c>
      <c r="P6" s="284">
        <f ca="1">'A - DEFINICE SD'!BP83</f>
        <v>2000</v>
      </c>
      <c r="Q6" s="284"/>
      <c r="R6" s="284" t="s">
        <v>31</v>
      </c>
      <c r="S6" s="285"/>
      <c r="T6" s="285"/>
      <c r="U6" s="285"/>
      <c r="V6" s="285"/>
      <c r="W6" s="285"/>
      <c r="X6" s="285"/>
      <c r="Y6" s="286"/>
      <c r="Z6" s="286"/>
      <c r="AA6" s="287"/>
      <c r="AB6" s="287"/>
      <c r="AC6" s="287"/>
      <c r="AD6" s="287"/>
      <c r="AE6" s="236"/>
      <c r="AF6" s="237"/>
      <c r="AG6" s="277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3" t="str">
        <f t="shared" ref="AT6:AT22" si="4">O6</f>
        <v>SVD</v>
      </c>
      <c r="AU6" s="284">
        <f t="shared" ref="AU6:AU22" ca="1" si="5">P6</f>
        <v>2000</v>
      </c>
      <c r="AV6" s="284">
        <f t="shared" ref="AV6:AV22" si="6">Q6</f>
        <v>0</v>
      </c>
      <c r="AW6" s="284" t="str">
        <f t="shared" ref="AW6:AW22" si="7">R6</f>
        <v>mm</v>
      </c>
      <c r="AX6" s="285"/>
      <c r="AY6" s="285"/>
      <c r="AZ6" s="285"/>
      <c r="BA6" s="285"/>
      <c r="BB6" s="285"/>
      <c r="BC6" s="285"/>
      <c r="BD6" s="286">
        <f t="shared" si="1"/>
        <v>0</v>
      </c>
      <c r="BE6" s="286"/>
      <c r="BF6" s="287"/>
      <c r="BG6" s="287"/>
      <c r="BH6" s="287"/>
      <c r="BI6" s="287"/>
      <c r="BJ6" s="229"/>
      <c r="BM6" s="277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3" t="str">
        <f t="shared" ref="BZ6:BZ10" si="8">AT6</f>
        <v>SVD</v>
      </c>
      <c r="CA6" s="284">
        <f t="shared" ref="CA6:CA10" ca="1" si="9">AU6</f>
        <v>2000</v>
      </c>
      <c r="CB6" s="284">
        <f t="shared" ref="CB6:CB10" si="10">AV6</f>
        <v>0</v>
      </c>
      <c r="CC6" s="284" t="str">
        <f t="shared" ref="CC6:CC10" si="11">AW6</f>
        <v>mm</v>
      </c>
      <c r="CD6" s="285"/>
      <c r="CE6" s="285"/>
      <c r="CF6" s="285"/>
      <c r="CG6" s="285"/>
      <c r="CH6" s="285"/>
      <c r="CI6" s="285"/>
      <c r="CJ6" s="286">
        <f t="shared" si="3"/>
        <v>0</v>
      </c>
      <c r="CK6" s="286"/>
      <c r="CL6" s="287"/>
      <c r="CM6" s="287"/>
      <c r="CN6" s="287"/>
      <c r="CO6" s="287"/>
      <c r="CP6" s="229"/>
    </row>
    <row r="7" spans="1:95" x14ac:dyDescent="0.2">
      <c r="A7" s="423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3" t="s">
        <v>376</v>
      </c>
      <c r="P7" s="288" t="str">
        <f>'A - DEFINICE SD'!M42</f>
        <v>1785</v>
      </c>
      <c r="Q7" s="284"/>
      <c r="R7" s="284" t="s">
        <v>31</v>
      </c>
      <c r="S7" s="285"/>
      <c r="T7" s="285"/>
      <c r="U7" s="285"/>
      <c r="V7" s="285"/>
      <c r="W7" s="285"/>
      <c r="X7" s="285"/>
      <c r="Y7" s="286"/>
      <c r="Z7" s="286"/>
      <c r="AA7" s="287"/>
      <c r="AB7" s="287"/>
      <c r="AC7" s="287"/>
      <c r="AD7" s="287"/>
      <c r="AE7" s="236"/>
      <c r="AF7" s="237"/>
      <c r="AG7" s="277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3" t="str">
        <f t="shared" si="4"/>
        <v>VDU1(2)</v>
      </c>
      <c r="AU7" s="288" t="str">
        <f t="shared" si="5"/>
        <v>1785</v>
      </c>
      <c r="AV7" s="284">
        <f t="shared" si="6"/>
        <v>0</v>
      </c>
      <c r="AW7" s="284" t="str">
        <f t="shared" si="7"/>
        <v>mm</v>
      </c>
      <c r="AX7" s="285"/>
      <c r="AY7" s="285"/>
      <c r="AZ7" s="285"/>
      <c r="BA7" s="285"/>
      <c r="BB7" s="285"/>
      <c r="BC7" s="285"/>
      <c r="BD7" s="286">
        <f t="shared" si="1"/>
        <v>0</v>
      </c>
      <c r="BE7" s="286"/>
      <c r="BF7" s="287"/>
      <c r="BG7" s="287"/>
      <c r="BH7" s="287"/>
      <c r="BI7" s="287"/>
      <c r="BJ7" s="229"/>
      <c r="BM7" s="277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3" t="str">
        <f t="shared" si="8"/>
        <v>VDU1(2)</v>
      </c>
      <c r="CA7" s="288" t="str">
        <f t="shared" si="9"/>
        <v>1785</v>
      </c>
      <c r="CB7" s="284">
        <f t="shared" si="10"/>
        <v>0</v>
      </c>
      <c r="CC7" s="284" t="str">
        <f t="shared" si="11"/>
        <v>mm</v>
      </c>
      <c r="CD7" s="285"/>
      <c r="CE7" s="285"/>
      <c r="CF7" s="285"/>
      <c r="CG7" s="285"/>
      <c r="CH7" s="285"/>
      <c r="CI7" s="285"/>
      <c r="CJ7" s="286">
        <f t="shared" si="3"/>
        <v>0</v>
      </c>
      <c r="CK7" s="286"/>
      <c r="CL7" s="287"/>
      <c r="CM7" s="287"/>
      <c r="CN7" s="287"/>
      <c r="CO7" s="287"/>
      <c r="CP7" s="229"/>
    </row>
    <row r="8" spans="1:95" x14ac:dyDescent="0.2">
      <c r="A8" s="423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3" t="s">
        <v>243</v>
      </c>
      <c r="P8" s="284">
        <f ca="1">'A - DEFINICE SD'!BM83</f>
        <v>105</v>
      </c>
      <c r="Q8" s="284"/>
      <c r="R8" s="284" t="s">
        <v>31</v>
      </c>
      <c r="S8" s="285"/>
      <c r="T8" s="285"/>
      <c r="U8" s="285"/>
      <c r="V8" s="285"/>
      <c r="W8" s="285"/>
      <c r="X8" s="285"/>
      <c r="Y8" s="286"/>
      <c r="Z8" s="286"/>
      <c r="AA8" s="287"/>
      <c r="AB8" s="287"/>
      <c r="AC8" s="287"/>
      <c r="AD8" s="287"/>
      <c r="AE8" s="236"/>
      <c r="AF8" s="237"/>
      <c r="AG8" s="277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3" t="str">
        <f t="shared" si="4"/>
        <v>SR</v>
      </c>
      <c r="AU8" s="284">
        <f t="shared" ca="1" si="5"/>
        <v>105</v>
      </c>
      <c r="AV8" s="284">
        <f t="shared" si="6"/>
        <v>0</v>
      </c>
      <c r="AW8" s="284" t="str">
        <f t="shared" si="7"/>
        <v>mm</v>
      </c>
      <c r="AX8" s="285"/>
      <c r="AY8" s="285"/>
      <c r="AZ8" s="285"/>
      <c r="BA8" s="285"/>
      <c r="BB8" s="285"/>
      <c r="BC8" s="285"/>
      <c r="BD8" s="286">
        <f t="shared" si="1"/>
        <v>0</v>
      </c>
      <c r="BE8" s="286"/>
      <c r="BF8" s="287"/>
      <c r="BG8" s="287"/>
      <c r="BH8" s="287"/>
      <c r="BI8" s="287"/>
      <c r="BM8" s="277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3" t="str">
        <f t="shared" si="8"/>
        <v>SR</v>
      </c>
      <c r="CA8" s="284">
        <f t="shared" ca="1" si="9"/>
        <v>105</v>
      </c>
      <c r="CB8" s="284">
        <f t="shared" si="10"/>
        <v>0</v>
      </c>
      <c r="CC8" s="284" t="str">
        <f t="shared" si="11"/>
        <v>mm</v>
      </c>
      <c r="CD8" s="285"/>
      <c r="CE8" s="285"/>
      <c r="CF8" s="285"/>
      <c r="CG8" s="285"/>
      <c r="CH8" s="285"/>
      <c r="CI8" s="285"/>
      <c r="CJ8" s="286">
        <f t="shared" si="3"/>
        <v>0</v>
      </c>
      <c r="CK8" s="286"/>
      <c r="CL8" s="287"/>
      <c r="CM8" s="287"/>
      <c r="CN8" s="287"/>
      <c r="CO8" s="287"/>
    </row>
    <row r="9" spans="1:95" x14ac:dyDescent="0.2">
      <c r="A9" s="423"/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3" t="s">
        <v>85</v>
      </c>
      <c r="P9" s="284">
        <f ca="1">'A - DEFINICE SD'!BN83</f>
        <v>100</v>
      </c>
      <c r="Q9" s="284"/>
      <c r="R9" s="284" t="s">
        <v>31</v>
      </c>
      <c r="S9" s="285"/>
      <c r="T9" s="285"/>
      <c r="U9" s="285"/>
      <c r="V9" s="285"/>
      <c r="W9" s="285"/>
      <c r="X9" s="285"/>
      <c r="Y9" s="286"/>
      <c r="Z9" s="286"/>
      <c r="AA9" s="287"/>
      <c r="AB9" s="287"/>
      <c r="AC9" s="287"/>
      <c r="AD9" s="287"/>
      <c r="AE9" s="236"/>
      <c r="AF9" s="237"/>
      <c r="AG9" s="277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3" t="str">
        <f t="shared" si="4"/>
        <v>VP</v>
      </c>
      <c r="AU9" s="284">
        <f t="shared" ca="1" si="5"/>
        <v>100</v>
      </c>
      <c r="AV9" s="284">
        <f t="shared" si="6"/>
        <v>0</v>
      </c>
      <c r="AW9" s="284" t="str">
        <f t="shared" si="7"/>
        <v>mm</v>
      </c>
      <c r="AX9" s="285"/>
      <c r="AY9" s="285"/>
      <c r="AZ9" s="285"/>
      <c r="BA9" s="285"/>
      <c r="BB9" s="285"/>
      <c r="BC9" s="285"/>
      <c r="BD9" s="286">
        <f t="shared" si="1"/>
        <v>0</v>
      </c>
      <c r="BE9" s="286"/>
      <c r="BF9" s="287"/>
      <c r="BG9" s="287"/>
      <c r="BH9" s="287"/>
      <c r="BI9" s="287"/>
      <c r="BJ9" s="229"/>
      <c r="BM9" s="277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3" t="str">
        <f t="shared" si="8"/>
        <v>VP</v>
      </c>
      <c r="CA9" s="284">
        <f t="shared" ca="1" si="9"/>
        <v>100</v>
      </c>
      <c r="CB9" s="284">
        <f t="shared" si="10"/>
        <v>0</v>
      </c>
      <c r="CC9" s="284" t="str">
        <f t="shared" si="11"/>
        <v>mm</v>
      </c>
      <c r="CD9" s="285"/>
      <c r="CE9" s="285"/>
      <c r="CF9" s="285"/>
      <c r="CG9" s="285"/>
      <c r="CH9" s="285"/>
      <c r="CI9" s="285"/>
      <c r="CJ9" s="286">
        <f t="shared" si="3"/>
        <v>0</v>
      </c>
      <c r="CK9" s="286"/>
      <c r="CL9" s="287"/>
      <c r="CM9" s="287"/>
      <c r="CN9" s="287"/>
      <c r="CO9" s="287"/>
      <c r="CP9" s="229"/>
    </row>
    <row r="10" spans="1:95" x14ac:dyDescent="0.2">
      <c r="A10" s="423"/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3" t="s">
        <v>242</v>
      </c>
      <c r="P10" s="284">
        <f>'A - DEFINICE SD'!AA46</f>
        <v>0</v>
      </c>
      <c r="Q10" s="284"/>
      <c r="R10" s="284" t="s">
        <v>31</v>
      </c>
      <c r="S10" s="285"/>
      <c r="T10" s="285"/>
      <c r="U10" s="285"/>
      <c r="V10" s="285"/>
      <c r="W10" s="285"/>
      <c r="X10" s="285"/>
      <c r="Y10" s="286"/>
      <c r="Z10" s="286"/>
      <c r="AA10" s="287"/>
      <c r="AB10" s="287"/>
      <c r="AC10" s="287"/>
      <c r="AD10" s="287"/>
      <c r="AE10" s="236"/>
      <c r="AF10" s="237"/>
      <c r="AG10" s="277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3" t="str">
        <f t="shared" si="4"/>
        <v>VTO</v>
      </c>
      <c r="AU10" s="284">
        <f t="shared" si="5"/>
        <v>0</v>
      </c>
      <c r="AV10" s="284">
        <f t="shared" si="6"/>
        <v>0</v>
      </c>
      <c r="AW10" s="284" t="str">
        <f t="shared" si="7"/>
        <v>mm</v>
      </c>
      <c r="AX10" s="285"/>
      <c r="AY10" s="285"/>
      <c r="AZ10" s="285"/>
      <c r="BA10" s="285"/>
      <c r="BB10" s="285"/>
      <c r="BC10" s="285"/>
      <c r="BD10" s="286">
        <f t="shared" si="1"/>
        <v>0</v>
      </c>
      <c r="BE10" s="286"/>
      <c r="BF10" s="287"/>
      <c r="BG10" s="287"/>
      <c r="BH10" s="287"/>
      <c r="BI10" s="287"/>
      <c r="BJ10" s="229"/>
      <c r="BM10" s="277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3" t="str">
        <f t="shared" si="8"/>
        <v>VTO</v>
      </c>
      <c r="CA10" s="284">
        <f t="shared" si="9"/>
        <v>0</v>
      </c>
      <c r="CB10" s="284">
        <f t="shared" si="10"/>
        <v>0</v>
      </c>
      <c r="CC10" s="284" t="str">
        <f t="shared" si="11"/>
        <v>mm</v>
      </c>
      <c r="CD10" s="285"/>
      <c r="CE10" s="285"/>
      <c r="CF10" s="285"/>
      <c r="CG10" s="285"/>
      <c r="CH10" s="285"/>
      <c r="CI10" s="285"/>
      <c r="CJ10" s="286">
        <f t="shared" si="3"/>
        <v>0</v>
      </c>
      <c r="CK10" s="286"/>
      <c r="CL10" s="287"/>
      <c r="CM10" s="287"/>
      <c r="CN10" s="287"/>
      <c r="CO10" s="287"/>
      <c r="CP10" s="229"/>
    </row>
    <row r="11" spans="1:95" ht="2.25" customHeight="1" x14ac:dyDescent="0.2">
      <c r="A11" s="423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4"/>
      <c r="P11" s="289"/>
      <c r="Q11" s="285"/>
      <c r="R11" s="285"/>
      <c r="S11" s="285"/>
      <c r="T11" s="285"/>
      <c r="U11" s="285"/>
      <c r="V11" s="285"/>
      <c r="W11" s="285"/>
      <c r="X11" s="285"/>
      <c r="Y11" s="286"/>
      <c r="Z11" s="286"/>
      <c r="AA11" s="287"/>
      <c r="AB11" s="287"/>
      <c r="AC11" s="287"/>
      <c r="AD11" s="287"/>
      <c r="AE11" s="236"/>
      <c r="AF11" s="237"/>
      <c r="AG11" s="277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4">
        <f t="shared" si="4"/>
        <v>0</v>
      </c>
      <c r="AU11" s="289">
        <f t="shared" si="5"/>
        <v>0</v>
      </c>
      <c r="AV11" s="285">
        <f t="shared" si="6"/>
        <v>0</v>
      </c>
      <c r="AW11" s="285">
        <f t="shared" si="7"/>
        <v>0</v>
      </c>
      <c r="AX11" s="285"/>
      <c r="AY11" s="285"/>
      <c r="AZ11" s="285"/>
      <c r="BA11" s="285"/>
      <c r="BB11" s="285"/>
      <c r="BC11" s="285"/>
      <c r="BD11" s="286"/>
      <c r="BE11" s="286"/>
      <c r="BF11" s="287"/>
      <c r="BG11" s="287"/>
      <c r="BH11" s="287"/>
      <c r="BI11" s="287"/>
      <c r="BJ11" s="229"/>
      <c r="BM11" s="277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4"/>
      <c r="CA11" s="289"/>
      <c r="CB11" s="285"/>
      <c r="CC11" s="285"/>
      <c r="CD11" s="285"/>
      <c r="CE11" s="285"/>
      <c r="CF11" s="285"/>
      <c r="CG11" s="285"/>
      <c r="CH11" s="285"/>
      <c r="CI11" s="285"/>
      <c r="CJ11" s="286"/>
      <c r="CK11" s="286"/>
      <c r="CL11" s="287"/>
      <c r="CM11" s="287"/>
      <c r="CN11" s="287"/>
      <c r="CO11" s="287"/>
      <c r="CP11" s="229"/>
    </row>
    <row r="12" spans="1:95" x14ac:dyDescent="0.2">
      <c r="A12" s="423"/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4"/>
      <c r="P12" s="283" t="s">
        <v>203</v>
      </c>
      <c r="Q12" s="283"/>
      <c r="R12" s="283" t="s">
        <v>244</v>
      </c>
      <c r="S12" s="284">
        <f>Z12</f>
        <v>0</v>
      </c>
      <c r="T12" s="284"/>
      <c r="U12" s="284"/>
      <c r="V12" s="284"/>
      <c r="W12" s="284"/>
      <c r="X12" s="284"/>
      <c r="Y12" s="284"/>
      <c r="Z12" s="284">
        <f>'A - DEFINICE SD'!AN29</f>
        <v>0</v>
      </c>
      <c r="AA12" s="284"/>
      <c r="AB12" s="284" t="s">
        <v>28</v>
      </c>
      <c r="AC12" s="287"/>
      <c r="AD12" s="287"/>
      <c r="AE12" s="236"/>
      <c r="AF12" s="237"/>
      <c r="AG12" s="277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4"/>
      <c r="AU12" s="283" t="str">
        <f t="shared" si="5"/>
        <v>Počet ks</v>
      </c>
      <c r="AV12" s="283">
        <f t="shared" si="6"/>
        <v>0</v>
      </c>
      <c r="AW12" s="283" t="str">
        <f t="shared" si="7"/>
        <v>Pravé provedení</v>
      </c>
      <c r="AX12" s="373" t="str">
        <f>CONCATENATE(S12)</f>
        <v>0</v>
      </c>
      <c r="AY12" s="284"/>
      <c r="AZ12" s="284"/>
      <c r="BA12" s="284"/>
      <c r="BB12" s="284"/>
      <c r="BC12" s="284"/>
      <c r="BD12" s="284">
        <f>Z12</f>
        <v>0</v>
      </c>
      <c r="BE12" s="284"/>
      <c r="BF12" s="284"/>
      <c r="BG12" s="284" t="str">
        <f t="shared" ref="BG12:BG19" si="12">CONCATENATE(AB12)</f>
        <v>ks</v>
      </c>
      <c r="BH12" s="284"/>
      <c r="BI12" s="287"/>
      <c r="BJ12" s="229"/>
      <c r="BM12" s="277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4" t="str">
        <f t="shared" ref="BZ12:CK12" si="13">CONCATENATE(AT12)</f>
        <v/>
      </c>
      <c r="CA12" s="283" t="str">
        <f t="shared" si="13"/>
        <v>Počet ks</v>
      </c>
      <c r="CB12" s="283" t="str">
        <f t="shared" si="13"/>
        <v>0</v>
      </c>
      <c r="CC12" s="283" t="str">
        <f t="shared" si="13"/>
        <v>Pravé provedení</v>
      </c>
      <c r="CD12" s="284" t="str">
        <f t="shared" si="13"/>
        <v>0</v>
      </c>
      <c r="CE12" s="284" t="str">
        <f t="shared" si="13"/>
        <v/>
      </c>
      <c r="CF12" s="284" t="str">
        <f t="shared" si="13"/>
        <v/>
      </c>
      <c r="CG12" s="284" t="str">
        <f t="shared" si="13"/>
        <v/>
      </c>
      <c r="CH12" s="284" t="str">
        <f t="shared" si="13"/>
        <v/>
      </c>
      <c r="CI12" s="284" t="str">
        <f t="shared" si="13"/>
        <v/>
      </c>
      <c r="CJ12" s="284" t="str">
        <f t="shared" si="13"/>
        <v>0</v>
      </c>
      <c r="CK12" s="284" t="str">
        <f t="shared" si="13"/>
        <v/>
      </c>
      <c r="CL12" s="284"/>
      <c r="CM12" s="284" t="str">
        <f>CONCATENATE(BG12)</f>
        <v>ks</v>
      </c>
      <c r="CO12" s="287"/>
      <c r="CP12" s="229"/>
    </row>
    <row r="13" spans="1:95" x14ac:dyDescent="0.2">
      <c r="A13" s="423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4"/>
      <c r="P13" s="283" t="s">
        <v>203</v>
      </c>
      <c r="Q13" s="283"/>
      <c r="R13" s="283" t="s">
        <v>245</v>
      </c>
      <c r="S13" s="284">
        <f>Z13</f>
        <v>0</v>
      </c>
      <c r="T13" s="284"/>
      <c r="U13" s="284"/>
      <c r="V13" s="284"/>
      <c r="W13" s="284"/>
      <c r="X13" s="284"/>
      <c r="Y13" s="284"/>
      <c r="Z13" s="284">
        <f>'A - DEFINICE SD'!AB29</f>
        <v>0</v>
      </c>
      <c r="AA13" s="284"/>
      <c r="AB13" s="284" t="s">
        <v>28</v>
      </c>
      <c r="AC13" s="287"/>
      <c r="AD13" s="287"/>
      <c r="AE13" s="236"/>
      <c r="AF13" s="237"/>
      <c r="AG13" s="277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4"/>
      <c r="AU13" s="283" t="str">
        <f t="shared" si="5"/>
        <v>Počet ks</v>
      </c>
      <c r="AV13" s="283">
        <f t="shared" si="6"/>
        <v>0</v>
      </c>
      <c r="AW13" s="283" t="str">
        <f t="shared" si="7"/>
        <v>Levé provedení</v>
      </c>
      <c r="AX13" s="373" t="str">
        <f t="shared" ref="AX13:AX19" si="14">CONCATENATE(S13)</f>
        <v>0</v>
      </c>
      <c r="AY13" s="284"/>
      <c r="AZ13" s="284"/>
      <c r="BA13" s="284"/>
      <c r="BB13" s="284"/>
      <c r="BC13" s="284"/>
      <c r="BD13" s="284">
        <f>Z13</f>
        <v>0</v>
      </c>
      <c r="BE13" s="284"/>
      <c r="BF13" s="284"/>
      <c r="BG13" s="284" t="str">
        <f t="shared" si="12"/>
        <v>ks</v>
      </c>
      <c r="BH13" s="284"/>
      <c r="BI13" s="287"/>
      <c r="BJ13" s="229"/>
      <c r="BM13" s="277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4" t="str">
        <f t="shared" ref="BZ13:BZ22" si="15">CONCATENATE(AT13)</f>
        <v/>
      </c>
      <c r="CA13" s="283" t="str">
        <f t="shared" ref="CA13:CA22" si="16">CONCATENATE(AU13)</f>
        <v>Počet ks</v>
      </c>
      <c r="CB13" s="283" t="str">
        <f t="shared" ref="CB13:CB22" si="17">CONCATENATE(AV13)</f>
        <v>0</v>
      </c>
      <c r="CC13" s="283" t="str">
        <f t="shared" ref="CC13:CC22" si="18">CONCATENATE(AW13)</f>
        <v>Levé provedení</v>
      </c>
      <c r="CD13" s="284" t="str">
        <f t="shared" ref="CD13:CD22" si="19">CONCATENATE(AX13)</f>
        <v>0</v>
      </c>
      <c r="CE13" s="284" t="str">
        <f t="shared" ref="CE13:CE22" si="20">CONCATENATE(AY13)</f>
        <v/>
      </c>
      <c r="CF13" s="284" t="str">
        <f t="shared" ref="CF13:CF22" si="21">CONCATENATE(AZ13)</f>
        <v/>
      </c>
      <c r="CG13" s="284" t="str">
        <f t="shared" ref="CG13:CG22" si="22">CONCATENATE(BA13)</f>
        <v/>
      </c>
      <c r="CH13" s="284" t="str">
        <f t="shared" ref="CH13:CH22" si="23">CONCATENATE(BB13)</f>
        <v/>
      </c>
      <c r="CI13" s="284" t="str">
        <f t="shared" ref="CI13:CI22" si="24">CONCATENATE(BC13)</f>
        <v/>
      </c>
      <c r="CJ13" s="284" t="str">
        <f t="shared" ref="CJ13:CJ22" si="25">CONCATENATE(BD13)</f>
        <v>0</v>
      </c>
      <c r="CK13" s="284" t="str">
        <f t="shared" ref="CK13:CK22" si="26">CONCATENATE(BE13)</f>
        <v/>
      </c>
      <c r="CL13" s="284"/>
      <c r="CM13" s="284" t="str">
        <f t="shared" ref="CM13:CM19" si="27">CONCATENATE(BG13)</f>
        <v>ks</v>
      </c>
      <c r="CN13" s="284"/>
      <c r="CO13" s="287"/>
      <c r="CP13" s="229"/>
    </row>
    <row r="14" spans="1:95" ht="3.75" customHeight="1" x14ac:dyDescent="0.2">
      <c r="A14" s="423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4"/>
      <c r="P14" s="283"/>
      <c r="Q14" s="283"/>
      <c r="R14" s="283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7"/>
      <c r="AD14" s="287"/>
      <c r="AE14" s="236"/>
      <c r="AF14" s="237"/>
      <c r="AG14" s="277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4"/>
      <c r="AU14" s="283"/>
      <c r="AV14" s="283"/>
      <c r="AW14" s="283"/>
      <c r="AX14" s="373" t="str">
        <f t="shared" si="14"/>
        <v/>
      </c>
      <c r="AY14" s="284"/>
      <c r="AZ14" s="284"/>
      <c r="BA14" s="284"/>
      <c r="BB14" s="284"/>
      <c r="BC14" s="284"/>
      <c r="BD14" s="284">
        <f>Z14</f>
        <v>0</v>
      </c>
      <c r="BE14" s="284"/>
      <c r="BF14" s="284"/>
      <c r="BG14" s="284" t="str">
        <f t="shared" si="12"/>
        <v/>
      </c>
      <c r="BH14" s="284"/>
      <c r="BI14" s="287"/>
      <c r="BJ14" s="229"/>
      <c r="BM14" s="277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4" t="str">
        <f t="shared" si="15"/>
        <v/>
      </c>
      <c r="CA14" s="283" t="str">
        <f t="shared" si="16"/>
        <v/>
      </c>
      <c r="CB14" s="283" t="str">
        <f t="shared" si="17"/>
        <v/>
      </c>
      <c r="CC14" s="283" t="str">
        <f t="shared" si="18"/>
        <v/>
      </c>
      <c r="CD14" s="284" t="str">
        <f t="shared" si="19"/>
        <v/>
      </c>
      <c r="CE14" s="284" t="str">
        <f t="shared" si="20"/>
        <v/>
      </c>
      <c r="CF14" s="284" t="str">
        <f t="shared" si="21"/>
        <v/>
      </c>
      <c r="CG14" s="284" t="str">
        <f t="shared" si="22"/>
        <v/>
      </c>
      <c r="CH14" s="284" t="str">
        <f t="shared" si="23"/>
        <v/>
      </c>
      <c r="CI14" s="284" t="str">
        <f t="shared" si="24"/>
        <v/>
      </c>
      <c r="CJ14" s="284" t="str">
        <f t="shared" si="25"/>
        <v>0</v>
      </c>
      <c r="CK14" s="284" t="str">
        <f t="shared" si="26"/>
        <v/>
      </c>
      <c r="CL14" s="284"/>
      <c r="CM14" s="284" t="str">
        <f t="shared" si="27"/>
        <v/>
      </c>
      <c r="CN14" s="284"/>
      <c r="CO14" s="287"/>
      <c r="CP14" s="229"/>
    </row>
    <row r="15" spans="1:95" x14ac:dyDescent="0.2">
      <c r="A15" s="423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4"/>
      <c r="P15" s="283" t="s">
        <v>377</v>
      </c>
      <c r="Q15" s="283"/>
      <c r="R15" s="283" t="s">
        <v>244</v>
      </c>
      <c r="S15" s="284">
        <f>Z15</f>
        <v>0</v>
      </c>
      <c r="T15" s="284"/>
      <c r="U15" s="284"/>
      <c r="V15" s="284"/>
      <c r="W15" s="284"/>
      <c r="X15" s="284"/>
      <c r="Y15" s="284"/>
      <c r="Z15" s="284">
        <f>'A - DEFINICE SD'!AL32</f>
        <v>0</v>
      </c>
      <c r="AA15" s="284"/>
      <c r="AB15" s="284" t="s">
        <v>28</v>
      </c>
      <c r="AC15" s="287"/>
      <c r="AD15" s="287"/>
      <c r="AE15" s="236"/>
      <c r="AF15" s="237"/>
      <c r="AG15" s="277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4"/>
      <c r="AU15" s="283" t="str">
        <f t="shared" si="5"/>
        <v>Počet ks DUA3</v>
      </c>
      <c r="AV15" s="283">
        <f t="shared" si="6"/>
        <v>0</v>
      </c>
      <c r="AW15" s="283" t="str">
        <f t="shared" si="7"/>
        <v>Pravé provedení</v>
      </c>
      <c r="AX15" s="373" t="str">
        <f t="shared" si="14"/>
        <v>0</v>
      </c>
      <c r="AY15" s="284"/>
      <c r="AZ15" s="284"/>
      <c r="BA15" s="284"/>
      <c r="BB15" s="284"/>
      <c r="BC15" s="284"/>
      <c r="BD15" s="284">
        <f>Z15</f>
        <v>0</v>
      </c>
      <c r="BE15" s="284"/>
      <c r="BF15" s="284"/>
      <c r="BG15" s="284" t="str">
        <f t="shared" si="12"/>
        <v>ks</v>
      </c>
      <c r="BH15" s="284"/>
      <c r="BI15" s="287"/>
      <c r="BJ15" s="229"/>
      <c r="BM15" s="277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4" t="str">
        <f t="shared" si="15"/>
        <v/>
      </c>
      <c r="CA15" s="283" t="str">
        <f t="shared" si="16"/>
        <v>Počet ks DUA3</v>
      </c>
      <c r="CB15" s="283" t="str">
        <f t="shared" si="17"/>
        <v>0</v>
      </c>
      <c r="CC15" s="283" t="str">
        <f t="shared" si="18"/>
        <v>Pravé provedení</v>
      </c>
      <c r="CD15" s="284" t="str">
        <f t="shared" si="19"/>
        <v>0</v>
      </c>
      <c r="CE15" s="284" t="str">
        <f t="shared" si="20"/>
        <v/>
      </c>
      <c r="CF15" s="284" t="str">
        <f t="shared" si="21"/>
        <v/>
      </c>
      <c r="CG15" s="284" t="str">
        <f t="shared" si="22"/>
        <v/>
      </c>
      <c r="CH15" s="284" t="str">
        <f t="shared" si="23"/>
        <v/>
      </c>
      <c r="CI15" s="284" t="str">
        <f t="shared" si="24"/>
        <v/>
      </c>
      <c r="CJ15" s="284" t="str">
        <f t="shared" si="25"/>
        <v>0</v>
      </c>
      <c r="CK15" s="284" t="str">
        <f t="shared" si="26"/>
        <v/>
      </c>
      <c r="CL15" s="284"/>
      <c r="CM15" s="284" t="str">
        <f t="shared" si="27"/>
        <v>ks</v>
      </c>
      <c r="CN15" s="284"/>
      <c r="CO15" s="287"/>
      <c r="CP15" s="229"/>
    </row>
    <row r="16" spans="1:95" x14ac:dyDescent="0.2">
      <c r="A16" s="423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4"/>
      <c r="P16" s="283" t="s">
        <v>377</v>
      </c>
      <c r="Q16" s="283"/>
      <c r="R16" s="283" t="s">
        <v>245</v>
      </c>
      <c r="S16" s="284">
        <f>Z16</f>
        <v>0</v>
      </c>
      <c r="T16" s="284"/>
      <c r="U16" s="284"/>
      <c r="V16" s="284"/>
      <c r="W16" s="284"/>
      <c r="X16" s="284"/>
      <c r="Y16" s="284"/>
      <c r="Z16" s="284">
        <f>'A - DEFINICE SD'!AE32</f>
        <v>0</v>
      </c>
      <c r="AA16" s="284"/>
      <c r="AB16" s="284" t="s">
        <v>28</v>
      </c>
      <c r="AC16" s="287"/>
      <c r="AD16" s="287"/>
      <c r="AE16" s="236"/>
      <c r="AF16" s="237"/>
      <c r="AG16" s="277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4"/>
      <c r="AU16" s="283" t="str">
        <f t="shared" si="5"/>
        <v>Počet ks DUA3</v>
      </c>
      <c r="AV16" s="283">
        <f t="shared" si="6"/>
        <v>0</v>
      </c>
      <c r="AW16" s="283" t="str">
        <f t="shared" si="7"/>
        <v>Levé provedení</v>
      </c>
      <c r="AX16" s="373" t="str">
        <f t="shared" si="14"/>
        <v>0</v>
      </c>
      <c r="AY16" s="284"/>
      <c r="AZ16" s="284"/>
      <c r="BA16" s="284"/>
      <c r="BB16" s="284"/>
      <c r="BC16" s="284"/>
      <c r="BD16" s="284"/>
      <c r="BE16" s="284"/>
      <c r="BF16" s="284"/>
      <c r="BG16" s="284" t="str">
        <f t="shared" si="12"/>
        <v>ks</v>
      </c>
      <c r="BH16" s="284"/>
      <c r="BI16" s="287"/>
      <c r="BJ16" s="229"/>
      <c r="BM16" s="277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4" t="str">
        <f t="shared" si="15"/>
        <v/>
      </c>
      <c r="CA16" s="283" t="str">
        <f t="shared" si="16"/>
        <v>Počet ks DUA3</v>
      </c>
      <c r="CB16" s="283" t="str">
        <f t="shared" si="17"/>
        <v>0</v>
      </c>
      <c r="CC16" s="283" t="str">
        <f t="shared" si="18"/>
        <v>Levé provedení</v>
      </c>
      <c r="CD16" s="284" t="str">
        <f t="shared" si="19"/>
        <v>0</v>
      </c>
      <c r="CE16" s="284" t="str">
        <f t="shared" si="20"/>
        <v/>
      </c>
      <c r="CF16" s="284" t="str">
        <f t="shared" si="21"/>
        <v/>
      </c>
      <c r="CG16" s="284" t="str">
        <f t="shared" si="22"/>
        <v/>
      </c>
      <c r="CH16" s="284" t="str">
        <f t="shared" si="23"/>
        <v/>
      </c>
      <c r="CI16" s="284" t="str">
        <f t="shared" si="24"/>
        <v/>
      </c>
      <c r="CJ16" s="284" t="str">
        <f t="shared" si="25"/>
        <v/>
      </c>
      <c r="CK16" s="284" t="str">
        <f t="shared" si="26"/>
        <v/>
      </c>
      <c r="CL16" s="284"/>
      <c r="CM16" s="284" t="str">
        <f t="shared" si="27"/>
        <v>ks</v>
      </c>
      <c r="CN16" s="284"/>
      <c r="CO16" s="287"/>
      <c r="CP16" s="229"/>
    </row>
    <row r="17" spans="1:99" ht="3.75" customHeight="1" x14ac:dyDescent="0.2">
      <c r="A17" s="423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4"/>
      <c r="P17" s="283"/>
      <c r="Q17" s="283"/>
      <c r="R17" s="283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7"/>
      <c r="AD17" s="287"/>
      <c r="AE17" s="236"/>
      <c r="AF17" s="237"/>
      <c r="AG17" s="277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4"/>
      <c r="AU17" s="283"/>
      <c r="AV17" s="283"/>
      <c r="AW17" s="283"/>
      <c r="AX17" s="373" t="str">
        <f t="shared" si="14"/>
        <v/>
      </c>
      <c r="AY17" s="284"/>
      <c r="AZ17" s="284"/>
      <c r="BA17" s="284"/>
      <c r="BB17" s="284"/>
      <c r="BC17" s="284"/>
      <c r="BD17" s="284"/>
      <c r="BE17" s="284"/>
      <c r="BF17" s="284"/>
      <c r="BG17" s="284" t="str">
        <f t="shared" si="12"/>
        <v/>
      </c>
      <c r="BH17" s="284"/>
      <c r="BI17" s="287"/>
      <c r="BM17" s="277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4" t="str">
        <f t="shared" si="15"/>
        <v/>
      </c>
      <c r="CA17" s="283" t="str">
        <f t="shared" si="16"/>
        <v/>
      </c>
      <c r="CB17" s="283" t="str">
        <f t="shared" si="17"/>
        <v/>
      </c>
      <c r="CC17" s="283" t="str">
        <f t="shared" si="18"/>
        <v/>
      </c>
      <c r="CD17" s="284" t="str">
        <f t="shared" si="19"/>
        <v/>
      </c>
      <c r="CE17" s="284" t="str">
        <f t="shared" si="20"/>
        <v/>
      </c>
      <c r="CF17" s="284" t="str">
        <f t="shared" si="21"/>
        <v/>
      </c>
      <c r="CG17" s="284" t="str">
        <f t="shared" si="22"/>
        <v/>
      </c>
      <c r="CH17" s="284" t="str">
        <f t="shared" si="23"/>
        <v/>
      </c>
      <c r="CI17" s="284" t="str">
        <f t="shared" si="24"/>
        <v/>
      </c>
      <c r="CJ17" s="284" t="str">
        <f t="shared" si="25"/>
        <v/>
      </c>
      <c r="CK17" s="284" t="str">
        <f t="shared" si="26"/>
        <v/>
      </c>
      <c r="CL17" s="284"/>
      <c r="CM17" s="284" t="str">
        <f t="shared" si="27"/>
        <v/>
      </c>
      <c r="CN17" s="284"/>
      <c r="CO17" s="287"/>
    </row>
    <row r="18" spans="1:99" x14ac:dyDescent="0.2">
      <c r="A18" s="423"/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4"/>
      <c r="P18" s="283" t="s">
        <v>378</v>
      </c>
      <c r="Q18" s="283"/>
      <c r="R18" s="283" t="s">
        <v>244</v>
      </c>
      <c r="S18" s="284">
        <f>Z18</f>
        <v>0</v>
      </c>
      <c r="T18" s="284"/>
      <c r="U18" s="284"/>
      <c r="V18" s="284"/>
      <c r="W18" s="284"/>
      <c r="X18" s="284"/>
      <c r="Y18" s="284"/>
      <c r="Z18" s="284">
        <f>'A - DEFINICE SD'!AL34</f>
        <v>0</v>
      </c>
      <c r="AA18" s="284"/>
      <c r="AB18" s="284" t="s">
        <v>28</v>
      </c>
      <c r="AC18" s="287"/>
      <c r="AD18" s="287"/>
      <c r="AE18" s="236"/>
      <c r="AF18" s="237"/>
      <c r="AG18" s="277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4"/>
      <c r="AU18" s="283" t="str">
        <f t="shared" si="5"/>
        <v>Počet ks SPÍNAČ</v>
      </c>
      <c r="AV18" s="283">
        <f t="shared" si="6"/>
        <v>0</v>
      </c>
      <c r="AW18" s="283" t="str">
        <f t="shared" si="7"/>
        <v>Pravé provedení</v>
      </c>
      <c r="AX18" s="373" t="str">
        <f t="shared" si="14"/>
        <v>0</v>
      </c>
      <c r="AY18" s="284"/>
      <c r="AZ18" s="284"/>
      <c r="BA18" s="284"/>
      <c r="BB18" s="284"/>
      <c r="BC18" s="284"/>
      <c r="BD18" s="284"/>
      <c r="BE18" s="284"/>
      <c r="BF18" s="284"/>
      <c r="BG18" s="284" t="str">
        <f t="shared" si="12"/>
        <v>ks</v>
      </c>
      <c r="BH18" s="284"/>
      <c r="BI18" s="287"/>
      <c r="BM18" s="277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4" t="str">
        <f t="shared" si="15"/>
        <v/>
      </c>
      <c r="CA18" s="283" t="str">
        <f t="shared" si="16"/>
        <v>Počet ks SPÍNAČ</v>
      </c>
      <c r="CB18" s="283" t="str">
        <f t="shared" si="17"/>
        <v>0</v>
      </c>
      <c r="CC18" s="283" t="str">
        <f t="shared" si="18"/>
        <v>Pravé provedení</v>
      </c>
      <c r="CD18" s="284" t="str">
        <f t="shared" si="19"/>
        <v>0</v>
      </c>
      <c r="CE18" s="284" t="str">
        <f t="shared" si="20"/>
        <v/>
      </c>
      <c r="CF18" s="284" t="str">
        <f t="shared" si="21"/>
        <v/>
      </c>
      <c r="CG18" s="284" t="str">
        <f t="shared" si="22"/>
        <v/>
      </c>
      <c r="CH18" s="284" t="str">
        <f t="shared" si="23"/>
        <v/>
      </c>
      <c r="CI18" s="284" t="str">
        <f t="shared" si="24"/>
        <v/>
      </c>
      <c r="CJ18" s="284" t="str">
        <f t="shared" si="25"/>
        <v/>
      </c>
      <c r="CK18" s="284" t="str">
        <f t="shared" si="26"/>
        <v/>
      </c>
      <c r="CL18" s="284"/>
      <c r="CM18" s="284" t="str">
        <f t="shared" si="27"/>
        <v>ks</v>
      </c>
      <c r="CN18" s="284"/>
      <c r="CO18" s="287"/>
    </row>
    <row r="19" spans="1:99" x14ac:dyDescent="0.2">
      <c r="A19" s="423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4"/>
      <c r="P19" s="283" t="s">
        <v>378</v>
      </c>
      <c r="Q19" s="283"/>
      <c r="R19" s="283" t="s">
        <v>245</v>
      </c>
      <c r="S19" s="284">
        <f>Z19</f>
        <v>0</v>
      </c>
      <c r="T19" s="284"/>
      <c r="U19" s="284"/>
      <c r="V19" s="284"/>
      <c r="W19" s="284"/>
      <c r="X19" s="284"/>
      <c r="Y19" s="284"/>
      <c r="Z19" s="284">
        <f>'A - DEFINICE SD'!AE34</f>
        <v>0</v>
      </c>
      <c r="AA19" s="284"/>
      <c r="AB19" s="284" t="s">
        <v>28</v>
      </c>
      <c r="AC19" s="287"/>
      <c r="AD19" s="287"/>
      <c r="AE19" s="236"/>
      <c r="AF19" s="237"/>
      <c r="AG19" s="277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4"/>
      <c r="AU19" s="283" t="str">
        <f t="shared" si="5"/>
        <v>Počet ks SPÍNAČ</v>
      </c>
      <c r="AV19" s="283">
        <f t="shared" si="6"/>
        <v>0</v>
      </c>
      <c r="AW19" s="283" t="str">
        <f t="shared" si="7"/>
        <v>Levé provedení</v>
      </c>
      <c r="AX19" s="373" t="str">
        <f t="shared" si="14"/>
        <v>0</v>
      </c>
      <c r="AY19" s="284"/>
      <c r="AZ19" s="284"/>
      <c r="BA19" s="284"/>
      <c r="BB19" s="284"/>
      <c r="BC19" s="284"/>
      <c r="BD19" s="284"/>
      <c r="BE19" s="284"/>
      <c r="BF19" s="284"/>
      <c r="BG19" s="284" t="str">
        <f t="shared" si="12"/>
        <v>ks</v>
      </c>
      <c r="BH19" s="284"/>
      <c r="BI19" s="287"/>
      <c r="BM19" s="277"/>
      <c r="BN19" s="282"/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4" t="str">
        <f t="shared" si="15"/>
        <v/>
      </c>
      <c r="CA19" s="283" t="str">
        <f t="shared" si="16"/>
        <v>Počet ks SPÍNAČ</v>
      </c>
      <c r="CB19" s="283" t="str">
        <f t="shared" si="17"/>
        <v>0</v>
      </c>
      <c r="CC19" s="283" t="str">
        <f t="shared" si="18"/>
        <v>Levé provedení</v>
      </c>
      <c r="CD19" s="284" t="str">
        <f t="shared" si="19"/>
        <v>0</v>
      </c>
      <c r="CE19" s="284" t="str">
        <f t="shared" si="20"/>
        <v/>
      </c>
      <c r="CF19" s="284" t="str">
        <f t="shared" si="21"/>
        <v/>
      </c>
      <c r="CG19" s="284" t="str">
        <f t="shared" si="22"/>
        <v/>
      </c>
      <c r="CH19" s="284" t="str">
        <f t="shared" si="23"/>
        <v/>
      </c>
      <c r="CI19" s="284" t="str">
        <f t="shared" si="24"/>
        <v/>
      </c>
      <c r="CJ19" s="284" t="str">
        <f t="shared" si="25"/>
        <v/>
      </c>
      <c r="CK19" s="284" t="str">
        <f t="shared" si="26"/>
        <v/>
      </c>
      <c r="CL19" s="284"/>
      <c r="CM19" s="284" t="str">
        <f t="shared" si="27"/>
        <v>ks</v>
      </c>
      <c r="CN19" s="284"/>
      <c r="CO19" s="287"/>
    </row>
    <row r="20" spans="1:99" ht="5.25" customHeight="1" x14ac:dyDescent="0.2">
      <c r="A20" s="423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7"/>
      <c r="AC20" s="287"/>
      <c r="AD20" s="287"/>
      <c r="AE20" s="236"/>
      <c r="AF20" s="237"/>
      <c r="AG20" s="277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7"/>
      <c r="BI20" s="287"/>
      <c r="BM20" s="277"/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4" t="str">
        <f t="shared" si="15"/>
        <v/>
      </c>
      <c r="CA20" s="284" t="str">
        <f t="shared" si="16"/>
        <v/>
      </c>
      <c r="CB20" s="284" t="str">
        <f t="shared" si="17"/>
        <v/>
      </c>
      <c r="CC20" s="284" t="str">
        <f t="shared" si="18"/>
        <v/>
      </c>
      <c r="CD20" s="284" t="str">
        <f t="shared" si="19"/>
        <v/>
      </c>
      <c r="CE20" s="284" t="str">
        <f t="shared" si="20"/>
        <v/>
      </c>
      <c r="CF20" s="284" t="str">
        <f t="shared" si="21"/>
        <v/>
      </c>
      <c r="CG20" s="284" t="str">
        <f t="shared" si="22"/>
        <v/>
      </c>
      <c r="CH20" s="284" t="str">
        <f t="shared" si="23"/>
        <v/>
      </c>
      <c r="CI20" s="284" t="str">
        <f t="shared" si="24"/>
        <v/>
      </c>
      <c r="CJ20" s="284" t="str">
        <f t="shared" si="25"/>
        <v/>
      </c>
      <c r="CK20" s="284" t="str">
        <f t="shared" si="26"/>
        <v/>
      </c>
      <c r="CL20" s="284"/>
      <c r="CM20" s="284" t="str">
        <f>CONCATENATE(BG20)</f>
        <v/>
      </c>
      <c r="CN20" s="287"/>
      <c r="CO20" s="287"/>
    </row>
    <row r="21" spans="1:99" x14ac:dyDescent="0.2">
      <c r="A21" s="423"/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3" t="s">
        <v>242</v>
      </c>
      <c r="P21" s="284" t="str">
        <f>CONCATENATE('A - DEFINICE SD'!AA46," mm")</f>
        <v xml:space="preserve"> mm</v>
      </c>
      <c r="Q21" s="284"/>
      <c r="R21" s="283"/>
      <c r="S21" s="283"/>
      <c r="T21" s="284"/>
      <c r="U21" s="284"/>
      <c r="V21" s="284"/>
      <c r="W21" s="284"/>
      <c r="X21" s="284"/>
      <c r="Y21" s="284"/>
      <c r="Z21" s="284"/>
      <c r="AA21" s="284"/>
      <c r="AB21" s="287"/>
      <c r="AC21" s="287"/>
      <c r="AD21" s="287"/>
      <c r="AE21" s="236"/>
      <c r="AF21" s="237"/>
      <c r="AG21" s="277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3" t="str">
        <f t="shared" si="4"/>
        <v>VTO</v>
      </c>
      <c r="AU21" s="284" t="str">
        <f>CONCATENATE(P21)</f>
        <v xml:space="preserve"> mm</v>
      </c>
      <c r="AV21" s="284">
        <f t="shared" si="6"/>
        <v>0</v>
      </c>
      <c r="AW21" s="283"/>
      <c r="AX21" s="283"/>
      <c r="AY21" s="284"/>
      <c r="AZ21" s="284"/>
      <c r="BA21" s="284"/>
      <c r="BB21" s="284"/>
      <c r="BC21" s="284"/>
      <c r="BD21" s="284"/>
      <c r="BE21" s="284"/>
      <c r="BF21" s="284"/>
      <c r="BG21" s="284"/>
      <c r="BH21" s="287"/>
      <c r="BI21" s="287"/>
      <c r="BM21" s="277"/>
      <c r="BN21" s="282"/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282"/>
      <c r="BZ21" s="283" t="str">
        <f t="shared" si="15"/>
        <v>VTO</v>
      </c>
      <c r="CA21" s="284" t="str">
        <f t="shared" si="16"/>
        <v xml:space="preserve"> mm</v>
      </c>
      <c r="CB21" s="284" t="str">
        <f t="shared" si="17"/>
        <v>0</v>
      </c>
      <c r="CC21" s="283" t="str">
        <f t="shared" si="18"/>
        <v/>
      </c>
      <c r="CD21" s="283" t="str">
        <f t="shared" si="19"/>
        <v/>
      </c>
      <c r="CE21" s="284" t="str">
        <f t="shared" si="20"/>
        <v/>
      </c>
      <c r="CF21" s="284" t="str">
        <f t="shared" si="21"/>
        <v/>
      </c>
      <c r="CG21" s="284" t="str">
        <f t="shared" si="22"/>
        <v/>
      </c>
      <c r="CH21" s="284" t="str">
        <f t="shared" si="23"/>
        <v/>
      </c>
      <c r="CI21" s="284" t="str">
        <f t="shared" si="24"/>
        <v/>
      </c>
      <c r="CJ21" s="284" t="str">
        <f t="shared" si="25"/>
        <v/>
      </c>
      <c r="CK21" s="284" t="str">
        <f t="shared" si="26"/>
        <v/>
      </c>
      <c r="CL21" s="284"/>
      <c r="CM21" s="284" t="str">
        <f>CONCATENATE(BG21)</f>
        <v/>
      </c>
      <c r="CN21" s="287"/>
      <c r="CO21" s="287"/>
    </row>
    <row r="22" spans="1:99" x14ac:dyDescent="0.2">
      <c r="A22" s="423"/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3" t="s">
        <v>394</v>
      </c>
      <c r="P22" s="284" t="str">
        <f ca="1">'A - DEFINICE SD'!BO90</f>
        <v>006</v>
      </c>
      <c r="Q22" s="284"/>
      <c r="R22" s="283" t="str">
        <f ca="1">CONCATENATE('A - DEFINICE SD'!BP90," mm")</f>
        <v>0 mm</v>
      </c>
      <c r="S22" s="283"/>
      <c r="T22" s="284"/>
      <c r="U22" s="284"/>
      <c r="V22" s="284"/>
      <c r="W22" s="284"/>
      <c r="X22" s="284"/>
      <c r="Y22" s="284"/>
      <c r="Z22" s="284"/>
      <c r="AA22" s="284"/>
      <c r="AB22" s="287"/>
      <c r="AC22" s="287"/>
      <c r="AD22" s="287"/>
      <c r="AE22" s="236"/>
      <c r="AF22" s="237"/>
      <c r="AG22" s="277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3" t="str">
        <f t="shared" si="4"/>
        <v>Provedení zárubně</v>
      </c>
      <c r="AU22" s="284" t="str">
        <f t="shared" ca="1" si="5"/>
        <v>006</v>
      </c>
      <c r="AV22" s="284">
        <f t="shared" si="6"/>
        <v>0</v>
      </c>
      <c r="AW22" s="283" t="str">
        <f t="shared" ca="1" si="7"/>
        <v>0 mm</v>
      </c>
      <c r="AX22" s="283"/>
      <c r="AY22" s="284"/>
      <c r="AZ22" s="284"/>
      <c r="BA22" s="284"/>
      <c r="BB22" s="284"/>
      <c r="BC22" s="284"/>
      <c r="BD22" s="284"/>
      <c r="BE22" s="284"/>
      <c r="BF22" s="284"/>
      <c r="BG22" s="284"/>
      <c r="BH22" s="287"/>
      <c r="BI22" s="287"/>
      <c r="BM22" s="277"/>
      <c r="BN22" s="282"/>
      <c r="BO22" s="282"/>
      <c r="BP22" s="282"/>
      <c r="BQ22" s="282"/>
      <c r="BR22" s="282"/>
      <c r="BS22" s="282"/>
      <c r="BT22" s="282"/>
      <c r="BU22" s="282"/>
      <c r="BV22" s="282"/>
      <c r="BW22" s="282"/>
      <c r="BX22" s="282"/>
      <c r="BY22" s="282"/>
      <c r="BZ22" s="283" t="str">
        <f t="shared" si="15"/>
        <v>Provedení zárubně</v>
      </c>
      <c r="CA22" s="284" t="str">
        <f t="shared" ca="1" si="16"/>
        <v>006</v>
      </c>
      <c r="CB22" s="284" t="str">
        <f t="shared" si="17"/>
        <v>0</v>
      </c>
      <c r="CC22" s="283" t="str">
        <f t="shared" ca="1" si="18"/>
        <v>0 mm</v>
      </c>
      <c r="CD22" s="283" t="str">
        <f t="shared" si="19"/>
        <v/>
      </c>
      <c r="CE22" s="284" t="str">
        <f t="shared" si="20"/>
        <v/>
      </c>
      <c r="CF22" s="284" t="str">
        <f t="shared" si="21"/>
        <v/>
      </c>
      <c r="CG22" s="284" t="str">
        <f t="shared" si="22"/>
        <v/>
      </c>
      <c r="CH22" s="284" t="str">
        <f t="shared" si="23"/>
        <v/>
      </c>
      <c r="CI22" s="284" t="str">
        <f t="shared" si="24"/>
        <v/>
      </c>
      <c r="CJ22" s="284" t="str">
        <f t="shared" si="25"/>
        <v/>
      </c>
      <c r="CK22" s="284" t="str">
        <f t="shared" si="26"/>
        <v/>
      </c>
      <c r="CL22" s="284"/>
      <c r="CM22" s="284" t="str">
        <f>CONCATENATE(BG22)</f>
        <v/>
      </c>
      <c r="CN22" s="287"/>
      <c r="CO22" s="287"/>
    </row>
    <row r="23" spans="1:99" ht="6.75" customHeight="1" x14ac:dyDescent="0.2">
      <c r="A23" s="423"/>
      <c r="B23" s="426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7"/>
      <c r="Q23" s="428"/>
      <c r="R23" s="428"/>
      <c r="S23" s="428"/>
      <c r="T23" s="428"/>
      <c r="U23" s="428"/>
      <c r="V23" s="428"/>
      <c r="W23" s="428"/>
      <c r="X23" s="428"/>
      <c r="Y23" s="428"/>
      <c r="Z23" s="425"/>
      <c r="AA23" s="425"/>
      <c r="AB23" s="239"/>
      <c r="AC23" s="239"/>
      <c r="AD23" s="239"/>
      <c r="AE23" s="236"/>
      <c r="AF23" s="237"/>
      <c r="AG23" s="277"/>
      <c r="BJ23" s="229"/>
      <c r="BM23" s="277"/>
      <c r="CP23" s="229"/>
    </row>
    <row r="24" spans="1:99" ht="3.75" customHeight="1" thickBot="1" x14ac:dyDescent="0.25">
      <c r="A24" s="423"/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7"/>
      <c r="Q24" s="428"/>
      <c r="R24" s="428"/>
      <c r="S24" s="428"/>
      <c r="T24" s="428"/>
      <c r="U24" s="428"/>
      <c r="V24" s="428"/>
      <c r="W24" s="428"/>
      <c r="X24" s="428"/>
      <c r="Y24" s="428"/>
      <c r="Z24" s="425"/>
      <c r="AA24" s="425"/>
      <c r="AB24" s="239"/>
      <c r="AC24" s="239"/>
      <c r="AD24" s="239"/>
      <c r="AE24" s="236"/>
      <c r="AF24" s="237"/>
      <c r="AG24" s="277"/>
      <c r="BM24" s="277"/>
    </row>
    <row r="25" spans="1:99" ht="13.5" thickBot="1" x14ac:dyDescent="0.25">
      <c r="A25" s="423"/>
      <c r="B25" s="230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671" t="s">
        <v>246</v>
      </c>
      <c r="P25" s="671"/>
      <c r="Q25" s="671"/>
      <c r="R25" s="671"/>
      <c r="S25" s="671"/>
      <c r="T25" s="671"/>
      <c r="U25" s="671"/>
      <c r="V25" s="671"/>
      <c r="W25" s="671"/>
      <c r="X25" s="671"/>
      <c r="Y25" s="671"/>
      <c r="Z25" s="671"/>
      <c r="AA25" s="671"/>
      <c r="AB25" s="671"/>
      <c r="AC25" s="671"/>
      <c r="AD25" s="671"/>
      <c r="AE25" s="672"/>
      <c r="AF25" s="673"/>
      <c r="AG25" s="277"/>
      <c r="AH25" s="674" t="s">
        <v>247</v>
      </c>
      <c r="AI25" s="671"/>
      <c r="AJ25" s="671"/>
      <c r="AK25" s="671"/>
      <c r="AL25" s="671"/>
      <c r="AM25" s="671"/>
      <c r="AN25" s="671"/>
      <c r="AO25" s="671"/>
      <c r="AP25" s="671"/>
      <c r="AQ25" s="671"/>
      <c r="AR25" s="671"/>
      <c r="AS25" s="671"/>
      <c r="AT25" s="671"/>
      <c r="AU25" s="671"/>
      <c r="AV25" s="671"/>
      <c r="AW25" s="671"/>
      <c r="AX25" s="671"/>
      <c r="AY25" s="671"/>
      <c r="AZ25" s="671"/>
      <c r="BA25" s="671"/>
      <c r="BB25" s="671"/>
      <c r="BC25" s="671"/>
      <c r="BD25" s="671"/>
      <c r="BE25" s="671"/>
      <c r="BF25" s="671"/>
      <c r="BG25" s="671"/>
      <c r="BH25" s="671"/>
      <c r="BI25" s="671"/>
      <c r="BJ25" s="672"/>
      <c r="BK25" s="672"/>
      <c r="BL25" s="673"/>
      <c r="BM25" s="277"/>
      <c r="BN25" s="674" t="s">
        <v>248</v>
      </c>
      <c r="BO25" s="671"/>
      <c r="BP25" s="671"/>
      <c r="BQ25" s="671"/>
      <c r="BR25" s="671"/>
      <c r="BS25" s="671"/>
      <c r="BT25" s="671"/>
      <c r="BU25" s="671"/>
      <c r="BV25" s="671"/>
      <c r="BW25" s="671"/>
      <c r="BX25" s="671"/>
      <c r="BY25" s="671"/>
      <c r="BZ25" s="671"/>
      <c r="CA25" s="671"/>
      <c r="CB25" s="671"/>
      <c r="CC25" s="671"/>
      <c r="CD25" s="671"/>
      <c r="CE25" s="671"/>
      <c r="CF25" s="671"/>
      <c r="CG25" s="671"/>
      <c r="CH25" s="671"/>
      <c r="CI25" s="671"/>
      <c r="CJ25" s="671"/>
      <c r="CK25" s="671"/>
      <c r="CL25" s="671"/>
      <c r="CM25" s="671"/>
      <c r="CN25" s="671"/>
      <c r="CO25" s="671"/>
      <c r="CP25" s="672"/>
      <c r="CQ25" s="672"/>
      <c r="CR25" s="673"/>
    </row>
    <row r="26" spans="1:99" ht="63" customHeight="1" thickBot="1" x14ac:dyDescent="0.25">
      <c r="A26" s="423"/>
      <c r="B26" s="336" t="s">
        <v>249</v>
      </c>
      <c r="C26" s="337"/>
      <c r="D26" s="338" t="s">
        <v>250</v>
      </c>
      <c r="E26" s="338" t="s">
        <v>251</v>
      </c>
      <c r="F26" s="338" t="s">
        <v>252</v>
      </c>
      <c r="G26" s="338" t="s">
        <v>253</v>
      </c>
      <c r="H26" s="338" t="s">
        <v>254</v>
      </c>
      <c r="I26" s="338" t="s">
        <v>255</v>
      </c>
      <c r="J26" s="338" t="s">
        <v>256</v>
      </c>
      <c r="K26" s="338"/>
      <c r="L26" s="338"/>
      <c r="M26" s="338"/>
      <c r="N26" s="338"/>
      <c r="O26" s="339" t="s">
        <v>257</v>
      </c>
      <c r="P26" s="339" t="s">
        <v>258</v>
      </c>
      <c r="Q26" s="339" t="s">
        <v>259</v>
      </c>
      <c r="R26" s="339" t="s">
        <v>260</v>
      </c>
      <c r="S26" s="338" t="s">
        <v>409</v>
      </c>
      <c r="T26" s="340"/>
      <c r="U26" s="340"/>
      <c r="V26" s="340"/>
      <c r="W26" s="340"/>
      <c r="X26" s="340"/>
      <c r="Y26" s="340"/>
      <c r="Z26" s="341"/>
      <c r="AA26" s="342" t="s">
        <v>261</v>
      </c>
      <c r="AB26" s="342" t="s">
        <v>262</v>
      </c>
      <c r="AC26" s="342" t="s">
        <v>263</v>
      </c>
      <c r="AD26" s="343" t="s">
        <v>264</v>
      </c>
      <c r="AE26" s="232"/>
      <c r="AF26" s="233"/>
      <c r="AG26" s="332"/>
      <c r="AH26" s="291" t="s">
        <v>249</v>
      </c>
      <c r="AI26" s="338" t="s">
        <v>250</v>
      </c>
      <c r="AJ26" s="292" t="s">
        <v>250</v>
      </c>
      <c r="AK26" s="292" t="s">
        <v>251</v>
      </c>
      <c r="AL26" s="292" t="s">
        <v>252</v>
      </c>
      <c r="AM26" s="292" t="s">
        <v>253</v>
      </c>
      <c r="AN26" s="292" t="s">
        <v>254</v>
      </c>
      <c r="AO26" s="292" t="s">
        <v>255</v>
      </c>
      <c r="AP26" s="292" t="s">
        <v>256</v>
      </c>
      <c r="AQ26" s="292"/>
      <c r="AR26" s="292"/>
      <c r="AS26" s="292"/>
      <c r="AT26" s="293" t="s">
        <v>257</v>
      </c>
      <c r="AU26" s="293" t="s">
        <v>258</v>
      </c>
      <c r="AV26" s="293" t="s">
        <v>258</v>
      </c>
      <c r="AW26" s="293" t="s">
        <v>260</v>
      </c>
      <c r="AX26" s="338" t="s">
        <v>409</v>
      </c>
      <c r="AY26" s="329"/>
      <c r="AZ26" s="329"/>
      <c r="BA26" s="329"/>
      <c r="BB26" s="329"/>
      <c r="BC26" s="329"/>
      <c r="BD26" s="329"/>
      <c r="BE26" s="330" t="s">
        <v>261</v>
      </c>
      <c r="BF26" s="342" t="s">
        <v>261</v>
      </c>
      <c r="BG26" s="331" t="s">
        <v>262</v>
      </c>
      <c r="BH26" s="331" t="s">
        <v>263</v>
      </c>
      <c r="BI26" s="294" t="s">
        <v>264</v>
      </c>
      <c r="BJ26" s="234" t="s">
        <v>266</v>
      </c>
      <c r="BK26" s="235"/>
      <c r="BL26" s="233"/>
      <c r="BM26" s="332"/>
      <c r="BN26" s="365" t="s">
        <v>249</v>
      </c>
      <c r="BO26" s="338" t="s">
        <v>250</v>
      </c>
      <c r="BP26" s="366" t="s">
        <v>250</v>
      </c>
      <c r="BQ26" s="366" t="s">
        <v>251</v>
      </c>
      <c r="BR26" s="366" t="s">
        <v>252</v>
      </c>
      <c r="BS26" s="366" t="s">
        <v>253</v>
      </c>
      <c r="BT26" s="366" t="s">
        <v>254</v>
      </c>
      <c r="BU26" s="366" t="s">
        <v>255</v>
      </c>
      <c r="BV26" s="366" t="s">
        <v>256</v>
      </c>
      <c r="BW26" s="366"/>
      <c r="BX26" s="366"/>
      <c r="BY26" s="366"/>
      <c r="BZ26" s="367" t="s">
        <v>257</v>
      </c>
      <c r="CA26" s="367" t="s">
        <v>258</v>
      </c>
      <c r="CB26" s="367" t="s">
        <v>265</v>
      </c>
      <c r="CC26" s="367" t="s">
        <v>260</v>
      </c>
      <c r="CD26" s="338" t="s">
        <v>409</v>
      </c>
      <c r="CE26" s="368"/>
      <c r="CF26" s="368"/>
      <c r="CG26" s="368"/>
      <c r="CH26" s="368"/>
      <c r="CI26" s="368"/>
      <c r="CJ26" s="368"/>
      <c r="CK26" s="349" t="s">
        <v>261</v>
      </c>
      <c r="CL26" s="342" t="s">
        <v>261</v>
      </c>
      <c r="CM26" s="369" t="s">
        <v>262</v>
      </c>
      <c r="CN26" s="369" t="s">
        <v>263</v>
      </c>
      <c r="CO26" s="370" t="s">
        <v>264</v>
      </c>
      <c r="CP26" s="234" t="s">
        <v>266</v>
      </c>
      <c r="CQ26" s="236"/>
      <c r="CR26" s="237"/>
      <c r="CU26" s="238"/>
    </row>
    <row r="27" spans="1:99" ht="10.5" customHeight="1" x14ac:dyDescent="0.2">
      <c r="A27" s="423"/>
      <c r="B27" s="345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297"/>
      <c r="Q27" s="347"/>
      <c r="R27" s="347"/>
      <c r="S27" s="305"/>
      <c r="T27" s="348"/>
      <c r="U27" s="299"/>
      <c r="V27" s="348"/>
      <c r="W27" s="348"/>
      <c r="X27" s="348"/>
      <c r="Y27" s="348"/>
      <c r="Z27" s="349"/>
      <c r="AA27" s="349"/>
      <c r="AB27" s="350"/>
      <c r="AC27" s="350"/>
      <c r="AD27" s="351"/>
      <c r="AE27" s="236"/>
      <c r="AF27" s="237"/>
      <c r="AG27" s="277"/>
      <c r="AH27" s="296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8"/>
      <c r="AX27" s="298"/>
      <c r="AY27" s="299"/>
      <c r="AZ27" s="299"/>
      <c r="BA27" s="299"/>
      <c r="BB27" s="299"/>
      <c r="BC27" s="299"/>
      <c r="BD27" s="299"/>
      <c r="BE27" s="300"/>
      <c r="BF27" s="349"/>
      <c r="BG27" s="300"/>
      <c r="BH27" s="301"/>
      <c r="BI27" s="302"/>
      <c r="BJ27" s="239"/>
      <c r="BK27" s="236"/>
      <c r="BL27" s="237"/>
      <c r="BM27" s="277"/>
      <c r="BN27" s="371"/>
      <c r="BO27" s="295"/>
      <c r="BP27" s="295"/>
      <c r="BQ27" s="295"/>
      <c r="BR27" s="295"/>
      <c r="BS27" s="295"/>
      <c r="BT27" s="295"/>
      <c r="BU27" s="295"/>
      <c r="BV27" s="295"/>
      <c r="BW27" s="295"/>
      <c r="BX27" s="295"/>
      <c r="BY27" s="295"/>
      <c r="BZ27" s="295"/>
      <c r="CA27" s="295"/>
      <c r="CB27" s="295"/>
      <c r="CC27" s="305"/>
      <c r="CD27" s="305"/>
      <c r="CE27" s="306" t="str">
        <f>CONCATENATE(AY28)</f>
        <v/>
      </c>
      <c r="CF27" s="306" t="str">
        <f t="shared" ref="CF27:CJ42" ca="1" si="28">CONCATENATE(AZ28)</f>
        <v>0</v>
      </c>
      <c r="CG27" s="306" t="str">
        <f t="shared" si="28"/>
        <v/>
      </c>
      <c r="CH27" s="306" t="str">
        <f t="shared" si="28"/>
        <v/>
      </c>
      <c r="CI27" s="306" t="str">
        <f t="shared" si="28"/>
        <v/>
      </c>
      <c r="CJ27" s="306" t="str">
        <f t="shared" si="28"/>
        <v/>
      </c>
      <c r="CK27" s="307"/>
      <c r="CL27" s="349"/>
      <c r="CM27" s="374"/>
      <c r="CN27" s="320"/>
      <c r="CO27" s="321"/>
      <c r="CP27" s="239"/>
      <c r="CQ27" s="236"/>
      <c r="CR27" s="237"/>
    </row>
    <row r="28" spans="1:99" ht="10.5" customHeight="1" x14ac:dyDescent="0.2">
      <c r="A28" s="423"/>
      <c r="B28" s="354">
        <v>1</v>
      </c>
      <c r="C28" s="272"/>
      <c r="D28" s="272" t="s">
        <v>52</v>
      </c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3" t="str">
        <f t="shared" ref="O28:O68" si="29">CONCATENATE("1207","-",B28)</f>
        <v>1207-1</v>
      </c>
      <c r="P28" s="273" t="str">
        <f>CONCATENATE("VDLM",O28)</f>
        <v>VDLM1207-1</v>
      </c>
      <c r="Q28" s="305" t="s">
        <v>267</v>
      </c>
      <c r="R28" s="304" t="s">
        <v>268</v>
      </c>
      <c r="S28" s="419">
        <f>($Z$12+$Z$13)*Z28</f>
        <v>0</v>
      </c>
      <c r="T28" s="306"/>
      <c r="U28" s="306">
        <f t="shared" ref="U28" ca="1" si="30">IF($P$5&lt;&gt;800,1,IF($P$6&lt;&gt;2000,1,0))</f>
        <v>0</v>
      </c>
      <c r="V28" s="306"/>
      <c r="W28" s="306"/>
      <c r="X28" s="306"/>
      <c r="Y28" s="306"/>
      <c r="Z28" s="290">
        <v>2</v>
      </c>
      <c r="AA28" s="290"/>
      <c r="AB28" s="418"/>
      <c r="AC28" s="375" t="s">
        <v>211</v>
      </c>
      <c r="AD28" s="353"/>
      <c r="AE28" s="240"/>
      <c r="AF28" s="241"/>
      <c r="AG28" s="333"/>
      <c r="AH28" s="303">
        <f t="shared" ref="AH28:AH68" si="31">B28</f>
        <v>1</v>
      </c>
      <c r="AI28" s="273" t="s">
        <v>52</v>
      </c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 t="str">
        <f>CONCATENATE("1207","-",AH28)</f>
        <v>1207-1</v>
      </c>
      <c r="AU28" s="273" t="str">
        <f>CONCATENATE("VDLM",AT28)</f>
        <v>VDLM1207-1</v>
      </c>
      <c r="AV28" s="273" t="s">
        <v>267</v>
      </c>
      <c r="AW28" s="304" t="s">
        <v>268</v>
      </c>
      <c r="AX28" s="419">
        <f>($Z$12+$Z$13)*BE28</f>
        <v>0</v>
      </c>
      <c r="AY28" s="306" t="str">
        <f>CONCATENATE(T28)</f>
        <v/>
      </c>
      <c r="AZ28" s="306" t="str">
        <f t="shared" ref="AZ28:BD43" ca="1" si="32">CONCATENATE(U28)</f>
        <v>0</v>
      </c>
      <c r="BA28" s="306" t="str">
        <f t="shared" si="32"/>
        <v/>
      </c>
      <c r="BB28" s="306" t="str">
        <f t="shared" si="32"/>
        <v/>
      </c>
      <c r="BC28" s="306" t="str">
        <f t="shared" si="32"/>
        <v/>
      </c>
      <c r="BD28" s="306" t="str">
        <f t="shared" si="32"/>
        <v/>
      </c>
      <c r="BE28" s="305">
        <v>2</v>
      </c>
      <c r="BF28" s="290"/>
      <c r="BG28" s="418"/>
      <c r="BH28" s="375" t="s">
        <v>211</v>
      </c>
      <c r="BI28" s="308"/>
      <c r="BJ28" s="243"/>
      <c r="BK28" s="240"/>
      <c r="BL28" s="241"/>
      <c r="BM28" s="333"/>
      <c r="BN28" s="303">
        <f t="shared" ref="BN28:BN68" si="33">B28</f>
        <v>1</v>
      </c>
      <c r="BO28" s="273" t="s">
        <v>52</v>
      </c>
      <c r="BP28" s="273"/>
      <c r="BQ28" s="273"/>
      <c r="BR28" s="273"/>
      <c r="BS28" s="273"/>
      <c r="BT28" s="273"/>
      <c r="BU28" s="273"/>
      <c r="BV28" s="273"/>
      <c r="BW28" s="273"/>
      <c r="BX28" s="273"/>
      <c r="BY28" s="273"/>
      <c r="BZ28" s="273" t="str">
        <f>CONCATENATE("1207","-",BN28)</f>
        <v>1207-1</v>
      </c>
      <c r="CA28" s="273" t="str">
        <f>CONCATENATE("VDLM",BZ28)</f>
        <v>VDLM1207-1</v>
      </c>
      <c r="CB28" s="273" t="s">
        <v>267</v>
      </c>
      <c r="CC28" s="304" t="s">
        <v>268</v>
      </c>
      <c r="CD28" s="419">
        <f>($Z$12+$Z$13)*CK28</f>
        <v>0</v>
      </c>
      <c r="CE28" s="306" t="str">
        <f t="shared" ref="CE28:CE94" si="34">CONCATENATE(AY29)</f>
        <v/>
      </c>
      <c r="CF28" s="306" t="str">
        <f t="shared" ca="1" si="28"/>
        <v>0</v>
      </c>
      <c r="CG28" s="306" t="str">
        <f t="shared" si="28"/>
        <v/>
      </c>
      <c r="CH28" s="306" t="str">
        <f t="shared" si="28"/>
        <v/>
      </c>
      <c r="CI28" s="306" t="str">
        <f t="shared" si="28"/>
        <v/>
      </c>
      <c r="CJ28" s="306" t="str">
        <f t="shared" si="28"/>
        <v/>
      </c>
      <c r="CK28" s="305">
        <v>2</v>
      </c>
      <c r="CL28" s="290"/>
      <c r="CM28" s="418"/>
      <c r="CN28" s="375" t="s">
        <v>211</v>
      </c>
      <c r="CO28" s="308"/>
      <c r="CP28" s="243"/>
      <c r="CQ28" s="240"/>
      <c r="CR28" s="241"/>
      <c r="CS28" s="242"/>
      <c r="CT28" s="82" t="b">
        <f t="shared" ref="CT28:CT70" si="35">EXACT(Q28,AV28)</f>
        <v>1</v>
      </c>
      <c r="CU28" s="82" t="b">
        <f t="shared" ref="CU28:CU70" si="36">EXACT(AV28,CB28)</f>
        <v>1</v>
      </c>
    </row>
    <row r="29" spans="1:99" ht="10.5" customHeight="1" x14ac:dyDescent="0.2">
      <c r="A29" s="423"/>
      <c r="B29" s="354">
        <f>B28+1</f>
        <v>2</v>
      </c>
      <c r="C29" s="272"/>
      <c r="D29" s="272" t="s">
        <v>52</v>
      </c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3" t="str">
        <f t="shared" si="29"/>
        <v>1207-2</v>
      </c>
      <c r="P29" s="273" t="str">
        <f t="shared" ref="P29:P55" si="37">CONCATENATE("VDLM",O29)</f>
        <v>VDLM1207-2</v>
      </c>
      <c r="Q29" s="305" t="s">
        <v>269</v>
      </c>
      <c r="R29" s="304" t="s">
        <v>270</v>
      </c>
      <c r="S29" s="419">
        <f t="shared" ref="S29:S83" si="38">($Z$12+$Z$13)*Z29</f>
        <v>0</v>
      </c>
      <c r="T29" s="306"/>
      <c r="U29" s="309">
        <f ca="1">'A - DEFINICE SD'!BQ83</f>
        <v>0</v>
      </c>
      <c r="V29" s="306"/>
      <c r="W29" s="306"/>
      <c r="X29" s="306"/>
      <c r="Y29" s="306"/>
      <c r="Z29" s="290">
        <v>2</v>
      </c>
      <c r="AA29" s="290"/>
      <c r="AB29" s="418"/>
      <c r="AC29" s="375" t="s">
        <v>211</v>
      </c>
      <c r="AD29" s="353"/>
      <c r="AE29" s="240"/>
      <c r="AF29" s="241"/>
      <c r="AG29" s="333"/>
      <c r="AH29" s="303">
        <f t="shared" si="31"/>
        <v>2</v>
      </c>
      <c r="AI29" s="273" t="s">
        <v>52</v>
      </c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 t="str">
        <f t="shared" ref="AT29:AT48" si="39">CONCATENATE("1207","-",AH29)</f>
        <v>1207-2</v>
      </c>
      <c r="AU29" s="273" t="str">
        <f t="shared" ref="AU29:AU56" si="40">CONCATENATE("VDLM",AT29)</f>
        <v>VDLM1207-2</v>
      </c>
      <c r="AV29" s="273" t="s">
        <v>269</v>
      </c>
      <c r="AW29" s="304" t="s">
        <v>270</v>
      </c>
      <c r="AX29" s="419">
        <f t="shared" ref="AX29:AX94" si="41">($Z$12+$Z$13)*BE29</f>
        <v>0</v>
      </c>
      <c r="AY29" s="306" t="str">
        <f t="shared" ref="AY29:AY94" si="42">CONCATENATE(T29)</f>
        <v/>
      </c>
      <c r="AZ29" s="306" t="str">
        <f t="shared" ca="1" si="32"/>
        <v>0</v>
      </c>
      <c r="BA29" s="306" t="str">
        <f t="shared" si="32"/>
        <v/>
      </c>
      <c r="BB29" s="306" t="str">
        <f t="shared" si="32"/>
        <v/>
      </c>
      <c r="BC29" s="306" t="str">
        <f t="shared" si="32"/>
        <v/>
      </c>
      <c r="BD29" s="306" t="str">
        <f t="shared" si="32"/>
        <v/>
      </c>
      <c r="BE29" s="305">
        <v>2</v>
      </c>
      <c r="BF29" s="290"/>
      <c r="BG29" s="418"/>
      <c r="BH29" s="375" t="s">
        <v>211</v>
      </c>
      <c r="BI29" s="308"/>
      <c r="BJ29" s="243"/>
      <c r="BK29" s="240"/>
      <c r="BL29" s="241"/>
      <c r="BM29" s="333"/>
      <c r="BN29" s="303">
        <f t="shared" si="33"/>
        <v>2</v>
      </c>
      <c r="BO29" s="273" t="s">
        <v>52</v>
      </c>
      <c r="BP29" s="273"/>
      <c r="BQ29" s="273"/>
      <c r="BR29" s="273"/>
      <c r="BS29" s="273"/>
      <c r="BT29" s="273"/>
      <c r="BU29" s="273"/>
      <c r="BV29" s="273"/>
      <c r="BW29" s="273"/>
      <c r="BX29" s="273"/>
      <c r="BY29" s="273"/>
      <c r="BZ29" s="273" t="str">
        <f t="shared" ref="BZ29:BZ48" si="43">CONCATENATE("1207","-",BN29)</f>
        <v>1207-2</v>
      </c>
      <c r="CA29" s="273" t="str">
        <f t="shared" ref="CA29:CA68" si="44">CONCATENATE("VDLM",BZ29)</f>
        <v>VDLM1207-2</v>
      </c>
      <c r="CB29" s="273" t="s">
        <v>269</v>
      </c>
      <c r="CC29" s="304" t="s">
        <v>270</v>
      </c>
      <c r="CD29" s="419">
        <f t="shared" ref="CD29:CD94" si="45">($Z$12+$Z$13)*CK29</f>
        <v>0</v>
      </c>
      <c r="CE29" s="306" t="str">
        <f t="shared" si="34"/>
        <v/>
      </c>
      <c r="CF29" s="306" t="str">
        <f t="shared" ca="1" si="28"/>
        <v>0</v>
      </c>
      <c r="CG29" s="306" t="str">
        <f t="shared" si="28"/>
        <v/>
      </c>
      <c r="CH29" s="306" t="str">
        <f t="shared" si="28"/>
        <v/>
      </c>
      <c r="CI29" s="306" t="str">
        <f t="shared" si="28"/>
        <v/>
      </c>
      <c r="CJ29" s="306" t="str">
        <f t="shared" si="28"/>
        <v/>
      </c>
      <c r="CK29" s="305">
        <v>2</v>
      </c>
      <c r="CL29" s="290"/>
      <c r="CM29" s="418"/>
      <c r="CN29" s="375" t="s">
        <v>211</v>
      </c>
      <c r="CO29" s="308"/>
      <c r="CP29" s="243"/>
      <c r="CQ29" s="240"/>
      <c r="CR29" s="241"/>
      <c r="CS29" s="242"/>
      <c r="CT29" s="82" t="b">
        <f t="shared" si="35"/>
        <v>1</v>
      </c>
      <c r="CU29" s="82" t="b">
        <f t="shared" si="36"/>
        <v>1</v>
      </c>
    </row>
    <row r="30" spans="1:99" ht="10.5" customHeight="1" x14ac:dyDescent="0.2">
      <c r="A30" s="423"/>
      <c r="B30" s="354">
        <f t="shared" ref="B30:B92" si="46">B29+1</f>
        <v>3</v>
      </c>
      <c r="C30" s="272"/>
      <c r="D30" s="272" t="s">
        <v>52</v>
      </c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3" t="str">
        <f t="shared" si="29"/>
        <v>1207-3</v>
      </c>
      <c r="P30" s="273" t="str">
        <f t="shared" si="37"/>
        <v>VDLM1207-3</v>
      </c>
      <c r="Q30" s="305" t="s">
        <v>271</v>
      </c>
      <c r="R30" s="304" t="s">
        <v>272</v>
      </c>
      <c r="S30" s="419">
        <f t="shared" si="38"/>
        <v>0</v>
      </c>
      <c r="T30" s="306"/>
      <c r="U30" s="309">
        <f ca="1">'A - DEFINICE SD'!BR83</f>
        <v>0</v>
      </c>
      <c r="V30" s="306"/>
      <c r="W30" s="306"/>
      <c r="X30" s="306"/>
      <c r="Y30" s="306"/>
      <c r="Z30" s="290">
        <v>1</v>
      </c>
      <c r="AA30" s="290"/>
      <c r="AB30" s="418"/>
      <c r="AC30" s="375" t="s">
        <v>211</v>
      </c>
      <c r="AD30" s="353"/>
      <c r="AE30" s="240"/>
      <c r="AF30" s="241"/>
      <c r="AG30" s="333"/>
      <c r="AH30" s="303">
        <f t="shared" si="31"/>
        <v>3</v>
      </c>
      <c r="AI30" s="273" t="s">
        <v>52</v>
      </c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 t="str">
        <f t="shared" si="39"/>
        <v>1207-3</v>
      </c>
      <c r="AU30" s="273" t="str">
        <f t="shared" si="40"/>
        <v>VDLM1207-3</v>
      </c>
      <c r="AV30" s="273" t="s">
        <v>271</v>
      </c>
      <c r="AW30" s="304" t="s">
        <v>272</v>
      </c>
      <c r="AX30" s="419">
        <f t="shared" si="41"/>
        <v>0</v>
      </c>
      <c r="AY30" s="306" t="str">
        <f t="shared" si="42"/>
        <v/>
      </c>
      <c r="AZ30" s="306" t="str">
        <f t="shared" ca="1" si="32"/>
        <v>0</v>
      </c>
      <c r="BA30" s="306" t="str">
        <f t="shared" si="32"/>
        <v/>
      </c>
      <c r="BB30" s="306" t="str">
        <f t="shared" si="32"/>
        <v/>
      </c>
      <c r="BC30" s="306" t="str">
        <f t="shared" si="32"/>
        <v/>
      </c>
      <c r="BD30" s="306" t="str">
        <f t="shared" si="32"/>
        <v/>
      </c>
      <c r="BE30" s="305">
        <v>1</v>
      </c>
      <c r="BF30" s="290"/>
      <c r="BG30" s="418"/>
      <c r="BH30" s="375" t="s">
        <v>211</v>
      </c>
      <c r="BI30" s="308"/>
      <c r="BJ30" s="243"/>
      <c r="BK30" s="240"/>
      <c r="BL30" s="241"/>
      <c r="BM30" s="333"/>
      <c r="BN30" s="303">
        <f t="shared" si="33"/>
        <v>3</v>
      </c>
      <c r="BO30" s="273" t="s">
        <v>52</v>
      </c>
      <c r="BP30" s="273"/>
      <c r="BQ30" s="273"/>
      <c r="BR30" s="273"/>
      <c r="BS30" s="273"/>
      <c r="BT30" s="273"/>
      <c r="BU30" s="273"/>
      <c r="BV30" s="273"/>
      <c r="BW30" s="273"/>
      <c r="BX30" s="273"/>
      <c r="BY30" s="273"/>
      <c r="BZ30" s="273" t="str">
        <f t="shared" si="43"/>
        <v>1207-3</v>
      </c>
      <c r="CA30" s="273" t="str">
        <f t="shared" si="44"/>
        <v>VDLM1207-3</v>
      </c>
      <c r="CB30" s="273" t="s">
        <v>271</v>
      </c>
      <c r="CC30" s="304" t="s">
        <v>272</v>
      </c>
      <c r="CD30" s="419">
        <f t="shared" si="45"/>
        <v>0</v>
      </c>
      <c r="CE30" s="306" t="str">
        <f t="shared" si="34"/>
        <v/>
      </c>
      <c r="CF30" s="306" t="str">
        <f t="shared" ca="1" si="28"/>
        <v>0</v>
      </c>
      <c r="CG30" s="306" t="str">
        <f t="shared" si="28"/>
        <v/>
      </c>
      <c r="CH30" s="306" t="str">
        <f t="shared" si="28"/>
        <v/>
      </c>
      <c r="CI30" s="306" t="str">
        <f t="shared" si="28"/>
        <v/>
      </c>
      <c r="CJ30" s="306" t="str">
        <f t="shared" si="28"/>
        <v/>
      </c>
      <c r="CK30" s="305">
        <v>1</v>
      </c>
      <c r="CL30" s="290"/>
      <c r="CM30" s="418"/>
      <c r="CN30" s="375" t="s">
        <v>211</v>
      </c>
      <c r="CO30" s="308"/>
      <c r="CP30" s="243"/>
      <c r="CQ30" s="240"/>
      <c r="CR30" s="241"/>
      <c r="CS30" s="242"/>
      <c r="CT30" s="82" t="b">
        <f t="shared" si="35"/>
        <v>1</v>
      </c>
      <c r="CU30" s="82" t="b">
        <f t="shared" si="36"/>
        <v>1</v>
      </c>
    </row>
    <row r="31" spans="1:99" ht="10.5" customHeight="1" x14ac:dyDescent="0.2">
      <c r="A31" s="423"/>
      <c r="B31" s="354">
        <f t="shared" si="46"/>
        <v>4</v>
      </c>
      <c r="C31" s="272"/>
      <c r="D31" s="272" t="s">
        <v>52</v>
      </c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3" t="str">
        <f t="shared" si="29"/>
        <v>1207-4</v>
      </c>
      <c r="P31" s="273" t="str">
        <f t="shared" si="37"/>
        <v>VDLM1207-4</v>
      </c>
      <c r="Q31" s="305" t="s">
        <v>273</v>
      </c>
      <c r="R31" s="304" t="s">
        <v>274</v>
      </c>
      <c r="S31" s="419">
        <f t="shared" si="38"/>
        <v>0</v>
      </c>
      <c r="T31" s="306"/>
      <c r="U31" s="309">
        <f ca="1">'A - DEFINICE SD'!BS83</f>
        <v>0</v>
      </c>
      <c r="V31" s="306"/>
      <c r="W31" s="306"/>
      <c r="X31" s="306"/>
      <c r="Y31" s="306"/>
      <c r="Z31" s="290">
        <v>1</v>
      </c>
      <c r="AA31" s="290"/>
      <c r="AB31" s="418"/>
      <c r="AC31" s="375" t="s">
        <v>211</v>
      </c>
      <c r="AD31" s="353"/>
      <c r="AE31" s="240"/>
      <c r="AF31" s="241"/>
      <c r="AG31" s="333"/>
      <c r="AH31" s="303">
        <f t="shared" si="31"/>
        <v>4</v>
      </c>
      <c r="AI31" s="273" t="s">
        <v>52</v>
      </c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 t="str">
        <f t="shared" si="39"/>
        <v>1207-4</v>
      </c>
      <c r="AU31" s="273" t="str">
        <f t="shared" si="40"/>
        <v>VDLM1207-4</v>
      </c>
      <c r="AV31" s="273" t="s">
        <v>273</v>
      </c>
      <c r="AW31" s="304" t="s">
        <v>274</v>
      </c>
      <c r="AX31" s="419">
        <f t="shared" si="41"/>
        <v>0</v>
      </c>
      <c r="AY31" s="306" t="str">
        <f t="shared" si="42"/>
        <v/>
      </c>
      <c r="AZ31" s="306" t="str">
        <f t="shared" ca="1" si="32"/>
        <v>0</v>
      </c>
      <c r="BA31" s="306" t="str">
        <f t="shared" si="32"/>
        <v/>
      </c>
      <c r="BB31" s="306" t="str">
        <f t="shared" si="32"/>
        <v/>
      </c>
      <c r="BC31" s="306" t="str">
        <f t="shared" si="32"/>
        <v/>
      </c>
      <c r="BD31" s="306" t="str">
        <f t="shared" si="32"/>
        <v/>
      </c>
      <c r="BE31" s="305">
        <v>1</v>
      </c>
      <c r="BF31" s="290"/>
      <c r="BG31" s="418"/>
      <c r="BH31" s="375" t="s">
        <v>211</v>
      </c>
      <c r="BI31" s="308"/>
      <c r="BJ31" s="243"/>
      <c r="BK31" s="240"/>
      <c r="BL31" s="241"/>
      <c r="BM31" s="333"/>
      <c r="BN31" s="303">
        <f t="shared" si="33"/>
        <v>4</v>
      </c>
      <c r="BO31" s="273" t="s">
        <v>52</v>
      </c>
      <c r="BP31" s="273"/>
      <c r="BQ31" s="273"/>
      <c r="BR31" s="273"/>
      <c r="BS31" s="273"/>
      <c r="BT31" s="273"/>
      <c r="BU31" s="273"/>
      <c r="BV31" s="273"/>
      <c r="BW31" s="273"/>
      <c r="BX31" s="273"/>
      <c r="BY31" s="273"/>
      <c r="BZ31" s="273" t="str">
        <f t="shared" si="43"/>
        <v>1207-4</v>
      </c>
      <c r="CA31" s="273" t="str">
        <f t="shared" si="44"/>
        <v>VDLM1207-4</v>
      </c>
      <c r="CB31" s="273" t="s">
        <v>273</v>
      </c>
      <c r="CC31" s="304" t="s">
        <v>274</v>
      </c>
      <c r="CD31" s="419">
        <f t="shared" si="45"/>
        <v>0</v>
      </c>
      <c r="CE31" s="306" t="str">
        <f t="shared" si="34"/>
        <v/>
      </c>
      <c r="CF31" s="306" t="str">
        <f t="shared" ca="1" si="28"/>
        <v>0</v>
      </c>
      <c r="CG31" s="306" t="str">
        <f t="shared" si="28"/>
        <v/>
      </c>
      <c r="CH31" s="306" t="str">
        <f t="shared" si="28"/>
        <v/>
      </c>
      <c r="CI31" s="306" t="str">
        <f t="shared" si="28"/>
        <v/>
      </c>
      <c r="CJ31" s="306" t="str">
        <f t="shared" si="28"/>
        <v/>
      </c>
      <c r="CK31" s="305">
        <v>1</v>
      </c>
      <c r="CL31" s="290"/>
      <c r="CM31" s="418"/>
      <c r="CN31" s="375" t="s">
        <v>211</v>
      </c>
      <c r="CO31" s="308"/>
      <c r="CP31" s="243"/>
      <c r="CQ31" s="240"/>
      <c r="CR31" s="241"/>
      <c r="CS31" s="242"/>
      <c r="CT31" s="82" t="b">
        <f t="shared" si="35"/>
        <v>1</v>
      </c>
      <c r="CU31" s="82" t="b">
        <f t="shared" si="36"/>
        <v>1</v>
      </c>
    </row>
    <row r="32" spans="1:99" ht="10.5" customHeight="1" x14ac:dyDescent="0.2">
      <c r="A32" s="423"/>
      <c r="B32" s="354">
        <f t="shared" si="46"/>
        <v>5</v>
      </c>
      <c r="C32" s="272"/>
      <c r="D32" s="272" t="s">
        <v>52</v>
      </c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3" t="str">
        <f t="shared" si="29"/>
        <v>1207-5</v>
      </c>
      <c r="P32" s="273" t="str">
        <f t="shared" si="37"/>
        <v>VDLM1207-5</v>
      </c>
      <c r="Q32" s="305" t="s">
        <v>275</v>
      </c>
      <c r="R32" s="304" t="s">
        <v>276</v>
      </c>
      <c r="S32" s="419">
        <f t="shared" si="38"/>
        <v>0</v>
      </c>
      <c r="T32" s="306"/>
      <c r="U32" s="310">
        <f ca="1">SUM(U29:U31)</f>
        <v>0</v>
      </c>
      <c r="V32" s="306"/>
      <c r="W32" s="306"/>
      <c r="X32" s="306"/>
      <c r="Y32" s="306"/>
      <c r="Z32" s="290">
        <v>1</v>
      </c>
      <c r="AA32" s="290"/>
      <c r="AB32" s="418"/>
      <c r="AC32" s="375" t="s">
        <v>211</v>
      </c>
      <c r="AD32" s="353"/>
      <c r="AE32" s="240"/>
      <c r="AF32" s="241"/>
      <c r="AG32" s="333"/>
      <c r="AH32" s="303">
        <f t="shared" si="31"/>
        <v>5</v>
      </c>
      <c r="AI32" s="273" t="s">
        <v>52</v>
      </c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 t="str">
        <f t="shared" si="39"/>
        <v>1207-5</v>
      </c>
      <c r="AU32" s="273" t="str">
        <f t="shared" si="40"/>
        <v>VDLM1207-5</v>
      </c>
      <c r="AV32" s="273" t="s">
        <v>275</v>
      </c>
      <c r="AW32" s="304" t="s">
        <v>276</v>
      </c>
      <c r="AX32" s="419">
        <f t="shared" si="41"/>
        <v>0</v>
      </c>
      <c r="AY32" s="306" t="str">
        <f t="shared" si="42"/>
        <v/>
      </c>
      <c r="AZ32" s="306" t="str">
        <f t="shared" ca="1" si="32"/>
        <v>0</v>
      </c>
      <c r="BA32" s="306" t="str">
        <f t="shared" si="32"/>
        <v/>
      </c>
      <c r="BB32" s="306" t="str">
        <f t="shared" si="32"/>
        <v/>
      </c>
      <c r="BC32" s="306" t="str">
        <f t="shared" si="32"/>
        <v/>
      </c>
      <c r="BD32" s="306" t="str">
        <f t="shared" si="32"/>
        <v/>
      </c>
      <c r="BE32" s="305">
        <v>1</v>
      </c>
      <c r="BF32" s="290"/>
      <c r="BG32" s="418"/>
      <c r="BH32" s="375" t="s">
        <v>211</v>
      </c>
      <c r="BI32" s="308"/>
      <c r="BJ32" s="243"/>
      <c r="BK32" s="240"/>
      <c r="BL32" s="241"/>
      <c r="BM32" s="333"/>
      <c r="BN32" s="303">
        <f t="shared" si="33"/>
        <v>5</v>
      </c>
      <c r="BO32" s="273" t="s">
        <v>52</v>
      </c>
      <c r="BP32" s="273"/>
      <c r="BQ32" s="273"/>
      <c r="BR32" s="273"/>
      <c r="BS32" s="273"/>
      <c r="BT32" s="273"/>
      <c r="BU32" s="273"/>
      <c r="BV32" s="273"/>
      <c r="BW32" s="273"/>
      <c r="BX32" s="273"/>
      <c r="BY32" s="273"/>
      <c r="BZ32" s="273" t="str">
        <f t="shared" si="43"/>
        <v>1207-5</v>
      </c>
      <c r="CA32" s="273" t="str">
        <f t="shared" si="44"/>
        <v>VDLM1207-5</v>
      </c>
      <c r="CB32" s="273" t="s">
        <v>275</v>
      </c>
      <c r="CC32" s="304" t="s">
        <v>276</v>
      </c>
      <c r="CD32" s="419">
        <f t="shared" si="45"/>
        <v>0</v>
      </c>
      <c r="CE32" s="306" t="str">
        <f t="shared" si="34"/>
        <v/>
      </c>
      <c r="CF32" s="306" t="str">
        <f t="shared" si="28"/>
        <v/>
      </c>
      <c r="CG32" s="306" t="str">
        <f t="shared" si="28"/>
        <v/>
      </c>
      <c r="CH32" s="306" t="str">
        <f t="shared" si="28"/>
        <v/>
      </c>
      <c r="CI32" s="306" t="str">
        <f t="shared" si="28"/>
        <v/>
      </c>
      <c r="CJ32" s="306" t="str">
        <f t="shared" si="28"/>
        <v/>
      </c>
      <c r="CK32" s="305">
        <v>1</v>
      </c>
      <c r="CL32" s="290"/>
      <c r="CM32" s="418"/>
      <c r="CN32" s="375" t="s">
        <v>211</v>
      </c>
      <c r="CO32" s="308"/>
      <c r="CP32" s="243"/>
      <c r="CQ32" s="240"/>
      <c r="CR32" s="241"/>
      <c r="CS32" s="242"/>
      <c r="CT32" s="82" t="b">
        <f t="shared" si="35"/>
        <v>1</v>
      </c>
      <c r="CU32" s="82" t="b">
        <f t="shared" si="36"/>
        <v>1</v>
      </c>
    </row>
    <row r="33" spans="1:99" ht="10.5" customHeight="1" x14ac:dyDescent="0.2">
      <c r="A33" s="423"/>
      <c r="B33" s="354">
        <f t="shared" si="46"/>
        <v>6</v>
      </c>
      <c r="C33" s="272"/>
      <c r="D33" s="272" t="s">
        <v>52</v>
      </c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3" t="str">
        <f t="shared" si="29"/>
        <v>1207-6</v>
      </c>
      <c r="P33" s="273" t="str">
        <f t="shared" si="37"/>
        <v>VDLM1207-6</v>
      </c>
      <c r="Q33" s="305" t="s">
        <v>277</v>
      </c>
      <c r="R33" s="304" t="s">
        <v>278</v>
      </c>
      <c r="S33" s="419">
        <f t="shared" si="38"/>
        <v>0</v>
      </c>
      <c r="T33" s="306"/>
      <c r="U33" s="309"/>
      <c r="V33" s="306"/>
      <c r="W33" s="306"/>
      <c r="X33" s="306"/>
      <c r="Y33" s="306"/>
      <c r="Z33" s="290">
        <v>1</v>
      </c>
      <c r="AA33" s="290"/>
      <c r="AB33" s="418"/>
      <c r="AC33" s="375" t="s">
        <v>211</v>
      </c>
      <c r="AD33" s="353"/>
      <c r="AE33" s="240"/>
      <c r="AF33" s="241"/>
      <c r="AG33" s="333"/>
      <c r="AH33" s="303">
        <f t="shared" si="31"/>
        <v>6</v>
      </c>
      <c r="AI33" s="273" t="s">
        <v>52</v>
      </c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 t="str">
        <f t="shared" si="39"/>
        <v>1207-6</v>
      </c>
      <c r="AU33" s="273" t="str">
        <f t="shared" si="40"/>
        <v>VDLM1207-6</v>
      </c>
      <c r="AV33" s="273" t="s">
        <v>277</v>
      </c>
      <c r="AW33" s="304" t="s">
        <v>278</v>
      </c>
      <c r="AX33" s="419">
        <f t="shared" si="41"/>
        <v>0</v>
      </c>
      <c r="AY33" s="306" t="str">
        <f t="shared" si="42"/>
        <v/>
      </c>
      <c r="AZ33" s="306" t="str">
        <f t="shared" si="32"/>
        <v/>
      </c>
      <c r="BA33" s="306" t="str">
        <f t="shared" si="32"/>
        <v/>
      </c>
      <c r="BB33" s="306" t="str">
        <f t="shared" si="32"/>
        <v/>
      </c>
      <c r="BC33" s="306" t="str">
        <f t="shared" si="32"/>
        <v/>
      </c>
      <c r="BD33" s="306" t="str">
        <f t="shared" si="32"/>
        <v/>
      </c>
      <c r="BE33" s="305">
        <v>1</v>
      </c>
      <c r="BF33" s="290"/>
      <c r="BG33" s="418"/>
      <c r="BH33" s="375" t="s">
        <v>211</v>
      </c>
      <c r="BI33" s="308"/>
      <c r="BJ33" s="243"/>
      <c r="BK33" s="240"/>
      <c r="BL33" s="241"/>
      <c r="BM33" s="333"/>
      <c r="BN33" s="303">
        <f t="shared" si="33"/>
        <v>6</v>
      </c>
      <c r="BO33" s="273" t="s">
        <v>52</v>
      </c>
      <c r="BP33" s="273"/>
      <c r="BQ33" s="273"/>
      <c r="BR33" s="273"/>
      <c r="BS33" s="273"/>
      <c r="BT33" s="273"/>
      <c r="BU33" s="273"/>
      <c r="BV33" s="273"/>
      <c r="BW33" s="273"/>
      <c r="BX33" s="273"/>
      <c r="BY33" s="273"/>
      <c r="BZ33" s="273" t="str">
        <f t="shared" si="43"/>
        <v>1207-6</v>
      </c>
      <c r="CA33" s="273" t="str">
        <f t="shared" si="44"/>
        <v>VDLM1207-6</v>
      </c>
      <c r="CB33" s="273" t="s">
        <v>277</v>
      </c>
      <c r="CC33" s="304" t="s">
        <v>278</v>
      </c>
      <c r="CD33" s="419">
        <f t="shared" si="45"/>
        <v>0</v>
      </c>
      <c r="CE33" s="306" t="str">
        <f t="shared" si="34"/>
        <v/>
      </c>
      <c r="CF33" s="306" t="str">
        <f t="shared" ca="1" si="28"/>
        <v>1</v>
      </c>
      <c r="CG33" s="306" t="str">
        <f t="shared" si="28"/>
        <v/>
      </c>
      <c r="CH33" s="306" t="str">
        <f t="shared" si="28"/>
        <v/>
      </c>
      <c r="CI33" s="306" t="str">
        <f t="shared" si="28"/>
        <v/>
      </c>
      <c r="CJ33" s="306" t="str">
        <f t="shared" si="28"/>
        <v/>
      </c>
      <c r="CK33" s="305">
        <v>1</v>
      </c>
      <c r="CL33" s="290"/>
      <c r="CM33" s="418"/>
      <c r="CN33" s="375" t="s">
        <v>211</v>
      </c>
      <c r="CO33" s="308"/>
      <c r="CP33" s="243"/>
      <c r="CQ33" s="240"/>
      <c r="CR33" s="241"/>
      <c r="CS33" s="242"/>
      <c r="CT33" s="82" t="b">
        <f t="shared" si="35"/>
        <v>1</v>
      </c>
      <c r="CU33" s="82" t="b">
        <f t="shared" si="36"/>
        <v>1</v>
      </c>
    </row>
    <row r="34" spans="1:99" ht="10.5" customHeight="1" x14ac:dyDescent="0.2">
      <c r="A34" s="423"/>
      <c r="B34" s="354">
        <f t="shared" si="46"/>
        <v>7</v>
      </c>
      <c r="C34" s="272"/>
      <c r="D34" s="272" t="s">
        <v>52</v>
      </c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3" t="str">
        <f t="shared" ref="O34:O35" ca="1" si="47">CONCATENATE("1207","-",B34,"-",$P$5)</f>
        <v>1207-7-800</v>
      </c>
      <c r="P34" s="273" t="str">
        <f ca="1">IF($P$5=800,CONCATENATE("VDLM",O34),"")</f>
        <v>VDLM1207-7-800</v>
      </c>
      <c r="Q34" s="305" t="s">
        <v>279</v>
      </c>
      <c r="R34" s="304" t="s">
        <v>480</v>
      </c>
      <c r="S34" s="419">
        <f t="shared" si="38"/>
        <v>0</v>
      </c>
      <c r="T34" s="306"/>
      <c r="U34" s="309">
        <f ca="1">IF($P$5=800,1,0)</f>
        <v>1</v>
      </c>
      <c r="V34" s="306"/>
      <c r="W34" s="306"/>
      <c r="X34" s="306"/>
      <c r="Y34" s="306"/>
      <c r="Z34" s="290">
        <v>1</v>
      </c>
      <c r="AA34" s="290"/>
      <c r="AB34" s="418"/>
      <c r="AC34" s="375" t="str">
        <f ca="1">IF($P$5=800,"S","V")</f>
        <v>S</v>
      </c>
      <c r="AD34" s="353"/>
      <c r="AE34" s="240"/>
      <c r="AF34" s="241"/>
      <c r="AG34" s="333"/>
      <c r="AH34" s="303">
        <f t="shared" si="31"/>
        <v>7</v>
      </c>
      <c r="AI34" s="273" t="s">
        <v>52</v>
      </c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 t="str">
        <f ca="1">CONCATENATE("1207","-",AH34,"-",$P$5)</f>
        <v>1207-7-800</v>
      </c>
      <c r="AU34" s="273" t="str">
        <f ca="1">IF($P$5=800,CONCATENATE("VDLM",AT34),"")</f>
        <v>VDLM1207-7-800</v>
      </c>
      <c r="AV34" s="273" t="s">
        <v>279</v>
      </c>
      <c r="AW34" s="304" t="s">
        <v>280</v>
      </c>
      <c r="AX34" s="419">
        <f t="shared" si="41"/>
        <v>0</v>
      </c>
      <c r="AY34" s="306" t="str">
        <f t="shared" si="42"/>
        <v/>
      </c>
      <c r="AZ34" s="306" t="str">
        <f t="shared" ca="1" si="32"/>
        <v>1</v>
      </c>
      <c r="BA34" s="306" t="str">
        <f t="shared" si="32"/>
        <v/>
      </c>
      <c r="BB34" s="306" t="str">
        <f t="shared" si="32"/>
        <v/>
      </c>
      <c r="BC34" s="306" t="str">
        <f t="shared" si="32"/>
        <v/>
      </c>
      <c r="BD34" s="306" t="str">
        <f t="shared" si="32"/>
        <v/>
      </c>
      <c r="BE34" s="305">
        <v>1</v>
      </c>
      <c r="BF34" s="290"/>
      <c r="BG34" s="418"/>
      <c r="BH34" s="375" t="s">
        <v>211</v>
      </c>
      <c r="BI34" s="308"/>
      <c r="BJ34" s="243"/>
      <c r="BK34" s="240"/>
      <c r="BL34" s="241"/>
      <c r="BM34" s="333"/>
      <c r="BN34" s="303">
        <f t="shared" si="33"/>
        <v>7</v>
      </c>
      <c r="BO34" s="273" t="s">
        <v>52</v>
      </c>
      <c r="BP34" s="273"/>
      <c r="BQ34" s="273"/>
      <c r="BR34" s="273"/>
      <c r="BS34" s="273"/>
      <c r="BT34" s="273"/>
      <c r="BU34" s="273"/>
      <c r="BV34" s="273"/>
      <c r="BW34" s="273"/>
      <c r="BX34" s="273"/>
      <c r="BY34" s="273"/>
      <c r="BZ34" s="273" t="str">
        <f ca="1">CONCATENATE("1207","-",BN34,"-",$P$5)</f>
        <v>1207-7-800</v>
      </c>
      <c r="CA34" s="273" t="str">
        <f t="shared" ref="CA34:CA35" ca="1" si="48">IF($P$5=800,CONCATENATE("VDLM",BZ34),"")</f>
        <v>VDLM1207-7-800</v>
      </c>
      <c r="CB34" s="273" t="s">
        <v>279</v>
      </c>
      <c r="CC34" s="304" t="s">
        <v>280</v>
      </c>
      <c r="CD34" s="419">
        <f t="shared" si="45"/>
        <v>0</v>
      </c>
      <c r="CE34" s="306" t="str">
        <f t="shared" si="34"/>
        <v/>
      </c>
      <c r="CF34" s="306" t="str">
        <f t="shared" ca="1" si="28"/>
        <v>1</v>
      </c>
      <c r="CG34" s="306" t="str">
        <f t="shared" si="28"/>
        <v/>
      </c>
      <c r="CH34" s="306" t="str">
        <f t="shared" si="28"/>
        <v/>
      </c>
      <c r="CI34" s="306" t="str">
        <f t="shared" si="28"/>
        <v/>
      </c>
      <c r="CJ34" s="306" t="str">
        <f t="shared" si="28"/>
        <v/>
      </c>
      <c r="CK34" s="305">
        <v>1</v>
      </c>
      <c r="CL34" s="290"/>
      <c r="CM34" s="418"/>
      <c r="CN34" s="375" t="s">
        <v>211</v>
      </c>
      <c r="CO34" s="308"/>
      <c r="CP34" s="243"/>
      <c r="CQ34" s="240"/>
      <c r="CR34" s="241"/>
      <c r="CS34" s="242"/>
      <c r="CT34" s="82" t="b">
        <f t="shared" si="35"/>
        <v>1</v>
      </c>
      <c r="CU34" s="82" t="b">
        <f t="shared" si="36"/>
        <v>1</v>
      </c>
    </row>
    <row r="35" spans="1:99" ht="10.5" customHeight="1" x14ac:dyDescent="0.2">
      <c r="A35" s="423"/>
      <c r="B35" s="354">
        <f t="shared" si="46"/>
        <v>8</v>
      </c>
      <c r="C35" s="272"/>
      <c r="D35" s="272" t="s">
        <v>52</v>
      </c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3" t="str">
        <f t="shared" ca="1" si="47"/>
        <v>1207-8-800</v>
      </c>
      <c r="P35" s="273" t="str">
        <f ca="1">IF($P$5=800,CONCATENATE("VDLM",O35),"")</f>
        <v>VDLM1207-8-800</v>
      </c>
      <c r="Q35" s="305" t="s">
        <v>281</v>
      </c>
      <c r="R35" s="304" t="s">
        <v>282</v>
      </c>
      <c r="S35" s="419">
        <f t="shared" si="38"/>
        <v>0</v>
      </c>
      <c r="T35" s="306"/>
      <c r="U35" s="309">
        <f ca="1">IF($P$5=800,1,0)</f>
        <v>1</v>
      </c>
      <c r="V35" s="306"/>
      <c r="W35" s="306"/>
      <c r="X35" s="306"/>
      <c r="Y35" s="306"/>
      <c r="Z35" s="290">
        <v>2</v>
      </c>
      <c r="AA35" s="290"/>
      <c r="AB35" s="418"/>
      <c r="AC35" s="375" t="str">
        <f ca="1">IF($P$5=800,"S","V")</f>
        <v>S</v>
      </c>
      <c r="AD35" s="353"/>
      <c r="AE35" s="240"/>
      <c r="AF35" s="241"/>
      <c r="AG35" s="333"/>
      <c r="AH35" s="303">
        <f t="shared" si="31"/>
        <v>8</v>
      </c>
      <c r="AI35" s="273" t="s">
        <v>52</v>
      </c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 t="str">
        <f ca="1">CONCATENATE("1207","-",AH35,"-",$P$5)</f>
        <v>1207-8-800</v>
      </c>
      <c r="AU35" s="273" t="str">
        <f ca="1">IF($P$5=800,CONCATENATE("VDLM",AT35),"")</f>
        <v>VDLM1207-8-800</v>
      </c>
      <c r="AV35" s="273" t="s">
        <v>281</v>
      </c>
      <c r="AW35" s="304" t="s">
        <v>282</v>
      </c>
      <c r="AX35" s="419">
        <f t="shared" si="41"/>
        <v>0</v>
      </c>
      <c r="AY35" s="306" t="str">
        <f t="shared" si="42"/>
        <v/>
      </c>
      <c r="AZ35" s="306" t="str">
        <f t="shared" ca="1" si="32"/>
        <v>1</v>
      </c>
      <c r="BA35" s="306" t="str">
        <f t="shared" si="32"/>
        <v/>
      </c>
      <c r="BB35" s="306" t="str">
        <f t="shared" si="32"/>
        <v/>
      </c>
      <c r="BC35" s="306" t="str">
        <f t="shared" si="32"/>
        <v/>
      </c>
      <c r="BD35" s="306" t="str">
        <f t="shared" si="32"/>
        <v/>
      </c>
      <c r="BE35" s="305">
        <v>2</v>
      </c>
      <c r="BF35" s="290"/>
      <c r="BG35" s="418"/>
      <c r="BH35" s="375" t="s">
        <v>211</v>
      </c>
      <c r="BI35" s="308"/>
      <c r="BJ35" s="244"/>
      <c r="BK35" s="245"/>
      <c r="BL35" s="246"/>
      <c r="BM35" s="333"/>
      <c r="BN35" s="303">
        <f t="shared" si="33"/>
        <v>8</v>
      </c>
      <c r="BO35" s="273" t="s">
        <v>52</v>
      </c>
      <c r="BP35" s="273"/>
      <c r="BQ35" s="273"/>
      <c r="BR35" s="273"/>
      <c r="BS35" s="273"/>
      <c r="BT35" s="273"/>
      <c r="BU35" s="273"/>
      <c r="BV35" s="273"/>
      <c r="BW35" s="273"/>
      <c r="BX35" s="273"/>
      <c r="BY35" s="273"/>
      <c r="BZ35" s="273" t="str">
        <f ca="1">CONCATENATE("1207","-",BN35,"-",$P$5)</f>
        <v>1207-8-800</v>
      </c>
      <c r="CA35" s="273" t="str">
        <f t="shared" ca="1" si="48"/>
        <v>VDLM1207-8-800</v>
      </c>
      <c r="CB35" s="273" t="s">
        <v>281</v>
      </c>
      <c r="CC35" s="304" t="s">
        <v>282</v>
      </c>
      <c r="CD35" s="419">
        <f t="shared" si="45"/>
        <v>0</v>
      </c>
      <c r="CE35" s="306" t="str">
        <f t="shared" si="34"/>
        <v/>
      </c>
      <c r="CF35" s="306" t="str">
        <f t="shared" si="28"/>
        <v/>
      </c>
      <c r="CG35" s="306" t="str">
        <f t="shared" si="28"/>
        <v/>
      </c>
      <c r="CH35" s="306" t="str">
        <f t="shared" si="28"/>
        <v/>
      </c>
      <c r="CI35" s="306" t="str">
        <f t="shared" si="28"/>
        <v/>
      </c>
      <c r="CJ35" s="306" t="str">
        <f t="shared" si="28"/>
        <v/>
      </c>
      <c r="CK35" s="305">
        <v>2</v>
      </c>
      <c r="CL35" s="290"/>
      <c r="CM35" s="418"/>
      <c r="CN35" s="375" t="s">
        <v>211</v>
      </c>
      <c r="CO35" s="308"/>
      <c r="CP35" s="244"/>
      <c r="CQ35" s="245"/>
      <c r="CR35" s="246"/>
      <c r="CS35" s="247"/>
      <c r="CT35" s="82" t="b">
        <f t="shared" si="35"/>
        <v>1</v>
      </c>
      <c r="CU35" s="82" t="b">
        <f t="shared" si="36"/>
        <v>1</v>
      </c>
    </row>
    <row r="36" spans="1:99" ht="10.5" customHeight="1" x14ac:dyDescent="0.2">
      <c r="A36" s="423"/>
      <c r="B36" s="354">
        <f t="shared" si="46"/>
        <v>9</v>
      </c>
      <c r="C36" s="272"/>
      <c r="D36" s="272" t="s">
        <v>52</v>
      </c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3" t="str">
        <f t="shared" si="29"/>
        <v>1207-9</v>
      </c>
      <c r="P36" s="273" t="str">
        <f t="shared" si="37"/>
        <v>VDLM1207-9</v>
      </c>
      <c r="Q36" s="305" t="s">
        <v>283</v>
      </c>
      <c r="R36" s="304" t="s">
        <v>284</v>
      </c>
      <c r="S36" s="419">
        <f t="shared" si="38"/>
        <v>0</v>
      </c>
      <c r="T36" s="306"/>
      <c r="U36" s="306"/>
      <c r="V36" s="306"/>
      <c r="W36" s="306"/>
      <c r="X36" s="306"/>
      <c r="Y36" s="306"/>
      <c r="Z36" s="290">
        <v>2</v>
      </c>
      <c r="AA36" s="290"/>
      <c r="AB36" s="418"/>
      <c r="AC36" s="375" t="s">
        <v>211</v>
      </c>
      <c r="AD36" s="353"/>
      <c r="AE36" s="240"/>
      <c r="AF36" s="241"/>
      <c r="AG36" s="333"/>
      <c r="AH36" s="303">
        <f t="shared" si="31"/>
        <v>9</v>
      </c>
      <c r="AI36" s="273" t="s">
        <v>52</v>
      </c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 t="str">
        <f t="shared" si="39"/>
        <v>1207-9</v>
      </c>
      <c r="AU36" s="273" t="str">
        <f t="shared" si="40"/>
        <v>VDLM1207-9</v>
      </c>
      <c r="AV36" s="273" t="s">
        <v>283</v>
      </c>
      <c r="AW36" s="304" t="s">
        <v>284</v>
      </c>
      <c r="AX36" s="419">
        <f t="shared" si="41"/>
        <v>0</v>
      </c>
      <c r="AY36" s="306" t="str">
        <f t="shared" si="42"/>
        <v/>
      </c>
      <c r="AZ36" s="306" t="str">
        <f t="shared" si="32"/>
        <v/>
      </c>
      <c r="BA36" s="306" t="str">
        <f t="shared" si="32"/>
        <v/>
      </c>
      <c r="BB36" s="306" t="str">
        <f t="shared" si="32"/>
        <v/>
      </c>
      <c r="BC36" s="306" t="str">
        <f t="shared" si="32"/>
        <v/>
      </c>
      <c r="BD36" s="306" t="str">
        <f t="shared" si="32"/>
        <v/>
      </c>
      <c r="BE36" s="305">
        <v>2</v>
      </c>
      <c r="BF36" s="290"/>
      <c r="BG36" s="418"/>
      <c r="BH36" s="375" t="s">
        <v>211</v>
      </c>
      <c r="BI36" s="308"/>
      <c r="BJ36" s="248"/>
      <c r="BK36" s="240"/>
      <c r="BL36" s="241"/>
      <c r="BM36" s="333"/>
      <c r="BN36" s="303">
        <f t="shared" si="33"/>
        <v>9</v>
      </c>
      <c r="BO36" s="273" t="s">
        <v>52</v>
      </c>
      <c r="BP36" s="273"/>
      <c r="BQ36" s="273"/>
      <c r="BR36" s="273"/>
      <c r="BS36" s="273"/>
      <c r="BT36" s="273"/>
      <c r="BU36" s="273"/>
      <c r="BV36" s="273"/>
      <c r="BW36" s="273"/>
      <c r="BX36" s="273"/>
      <c r="BY36" s="273"/>
      <c r="BZ36" s="273" t="str">
        <f t="shared" si="43"/>
        <v>1207-9</v>
      </c>
      <c r="CA36" s="273" t="str">
        <f t="shared" si="44"/>
        <v>VDLM1207-9</v>
      </c>
      <c r="CB36" s="273" t="s">
        <v>283</v>
      </c>
      <c r="CC36" s="304" t="s">
        <v>284</v>
      </c>
      <c r="CD36" s="419">
        <f t="shared" si="45"/>
        <v>0</v>
      </c>
      <c r="CE36" s="306" t="str">
        <f t="shared" si="34"/>
        <v/>
      </c>
      <c r="CF36" s="306" t="str">
        <f t="shared" si="28"/>
        <v/>
      </c>
      <c r="CG36" s="306" t="str">
        <f t="shared" si="28"/>
        <v/>
      </c>
      <c r="CH36" s="306" t="str">
        <f t="shared" si="28"/>
        <v/>
      </c>
      <c r="CI36" s="306" t="str">
        <f t="shared" si="28"/>
        <v/>
      </c>
      <c r="CJ36" s="306" t="str">
        <f t="shared" si="28"/>
        <v/>
      </c>
      <c r="CK36" s="305">
        <v>2</v>
      </c>
      <c r="CL36" s="290"/>
      <c r="CM36" s="418"/>
      <c r="CN36" s="375" t="s">
        <v>211</v>
      </c>
      <c r="CO36" s="308"/>
      <c r="CP36" s="248"/>
      <c r="CQ36" s="240"/>
      <c r="CR36" s="241"/>
      <c r="CS36" s="242"/>
      <c r="CT36" s="82" t="b">
        <f t="shared" si="35"/>
        <v>1</v>
      </c>
      <c r="CU36" s="82" t="b">
        <f t="shared" si="36"/>
        <v>1</v>
      </c>
    </row>
    <row r="37" spans="1:99" ht="10.5" customHeight="1" x14ac:dyDescent="0.2">
      <c r="A37" s="423"/>
      <c r="B37" s="354">
        <f t="shared" si="46"/>
        <v>10</v>
      </c>
      <c r="C37" s="272"/>
      <c r="D37" s="272" t="s">
        <v>49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3" t="str">
        <f t="shared" si="29"/>
        <v>1207-10</v>
      </c>
      <c r="P37" s="273" t="str">
        <f t="shared" si="37"/>
        <v>VDLM1207-10</v>
      </c>
      <c r="Q37" s="305" t="s">
        <v>285</v>
      </c>
      <c r="R37" s="304" t="s">
        <v>286</v>
      </c>
      <c r="S37" s="419">
        <f t="shared" si="38"/>
        <v>0</v>
      </c>
      <c r="T37" s="306"/>
      <c r="U37" s="306"/>
      <c r="V37" s="306"/>
      <c r="W37" s="306"/>
      <c r="X37" s="306"/>
      <c r="Y37" s="306"/>
      <c r="Z37" s="290">
        <v>1</v>
      </c>
      <c r="AA37" s="290"/>
      <c r="AB37" s="418"/>
      <c r="AC37" s="375" t="s">
        <v>211</v>
      </c>
      <c r="AD37" s="353"/>
      <c r="AE37" s="240"/>
      <c r="AF37" s="241"/>
      <c r="AG37" s="333"/>
      <c r="AH37" s="303">
        <f t="shared" si="31"/>
        <v>10</v>
      </c>
      <c r="AI37" s="273" t="s">
        <v>49</v>
      </c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 t="str">
        <f t="shared" si="39"/>
        <v>1207-10</v>
      </c>
      <c r="AU37" s="273" t="str">
        <f t="shared" si="40"/>
        <v>VDLM1207-10</v>
      </c>
      <c r="AV37" s="273" t="s">
        <v>285</v>
      </c>
      <c r="AW37" s="304" t="s">
        <v>286</v>
      </c>
      <c r="AX37" s="419">
        <f t="shared" si="41"/>
        <v>0</v>
      </c>
      <c r="AY37" s="306" t="str">
        <f t="shared" si="42"/>
        <v/>
      </c>
      <c r="AZ37" s="306" t="str">
        <f t="shared" si="32"/>
        <v/>
      </c>
      <c r="BA37" s="306" t="str">
        <f t="shared" si="32"/>
        <v/>
      </c>
      <c r="BB37" s="306" t="str">
        <f t="shared" si="32"/>
        <v/>
      </c>
      <c r="BC37" s="306" t="str">
        <f t="shared" si="32"/>
        <v/>
      </c>
      <c r="BD37" s="306" t="str">
        <f t="shared" si="32"/>
        <v/>
      </c>
      <c r="BE37" s="305">
        <v>1</v>
      </c>
      <c r="BF37" s="290"/>
      <c r="BG37" s="418"/>
      <c r="BH37" s="375" t="s">
        <v>211</v>
      </c>
      <c r="BI37" s="308"/>
      <c r="BJ37" s="248"/>
      <c r="BK37" s="240"/>
      <c r="BL37" s="241"/>
      <c r="BM37" s="333"/>
      <c r="BN37" s="303">
        <f t="shared" si="33"/>
        <v>10</v>
      </c>
      <c r="BO37" s="273" t="s">
        <v>49</v>
      </c>
      <c r="BP37" s="273"/>
      <c r="BQ37" s="273"/>
      <c r="BR37" s="273"/>
      <c r="BS37" s="273"/>
      <c r="BT37" s="273"/>
      <c r="BU37" s="273"/>
      <c r="BV37" s="273"/>
      <c r="BW37" s="273"/>
      <c r="BX37" s="273"/>
      <c r="BY37" s="273"/>
      <c r="BZ37" s="273" t="str">
        <f t="shared" si="43"/>
        <v>1207-10</v>
      </c>
      <c r="CA37" s="273" t="str">
        <f t="shared" si="44"/>
        <v>VDLM1207-10</v>
      </c>
      <c r="CB37" s="273" t="s">
        <v>285</v>
      </c>
      <c r="CC37" s="304" t="s">
        <v>286</v>
      </c>
      <c r="CD37" s="419">
        <f t="shared" si="45"/>
        <v>0</v>
      </c>
      <c r="CE37" s="306" t="str">
        <f t="shared" si="34"/>
        <v/>
      </c>
      <c r="CF37" s="306" t="str">
        <f t="shared" si="28"/>
        <v/>
      </c>
      <c r="CG37" s="306" t="str">
        <f t="shared" si="28"/>
        <v/>
      </c>
      <c r="CH37" s="306" t="str">
        <f t="shared" si="28"/>
        <v/>
      </c>
      <c r="CI37" s="306" t="str">
        <f t="shared" si="28"/>
        <v/>
      </c>
      <c r="CJ37" s="306" t="str">
        <f t="shared" si="28"/>
        <v/>
      </c>
      <c r="CK37" s="305">
        <v>1</v>
      </c>
      <c r="CL37" s="290"/>
      <c r="CM37" s="418"/>
      <c r="CN37" s="375" t="s">
        <v>211</v>
      </c>
      <c r="CO37" s="308"/>
      <c r="CP37" s="248"/>
      <c r="CQ37" s="240"/>
      <c r="CR37" s="241"/>
      <c r="CS37" s="242"/>
      <c r="CT37" s="82" t="b">
        <f t="shared" si="35"/>
        <v>1</v>
      </c>
      <c r="CU37" s="82" t="b">
        <f t="shared" si="36"/>
        <v>1</v>
      </c>
    </row>
    <row r="38" spans="1:99" ht="10.5" customHeight="1" x14ac:dyDescent="0.2">
      <c r="A38" s="423"/>
      <c r="B38" s="354">
        <f t="shared" si="46"/>
        <v>11</v>
      </c>
      <c r="C38" s="272"/>
      <c r="D38" s="272" t="s">
        <v>54</v>
      </c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3" t="str">
        <f t="shared" si="29"/>
        <v>1207-11</v>
      </c>
      <c r="P38" s="273" t="str">
        <f t="shared" si="37"/>
        <v>VDLM1207-11</v>
      </c>
      <c r="Q38" s="305" t="s">
        <v>287</v>
      </c>
      <c r="R38" s="304" t="s">
        <v>288</v>
      </c>
      <c r="S38" s="419">
        <f t="shared" si="38"/>
        <v>0</v>
      </c>
      <c r="T38" s="306"/>
      <c r="U38" s="306"/>
      <c r="V38" s="306"/>
      <c r="W38" s="306"/>
      <c r="X38" s="306"/>
      <c r="Y38" s="306"/>
      <c r="Z38" s="290">
        <v>1</v>
      </c>
      <c r="AA38" s="290"/>
      <c r="AB38" s="418"/>
      <c r="AC38" s="375" t="s">
        <v>211</v>
      </c>
      <c r="AD38" s="353"/>
      <c r="AE38" s="240"/>
      <c r="AF38" s="241"/>
      <c r="AG38" s="333"/>
      <c r="AH38" s="303">
        <f t="shared" si="31"/>
        <v>11</v>
      </c>
      <c r="AI38" s="273" t="s">
        <v>54</v>
      </c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 t="str">
        <f t="shared" si="39"/>
        <v>1207-11</v>
      </c>
      <c r="AU38" s="273" t="str">
        <f t="shared" si="40"/>
        <v>VDLM1207-11</v>
      </c>
      <c r="AV38" s="273" t="s">
        <v>287</v>
      </c>
      <c r="AW38" s="304" t="s">
        <v>288</v>
      </c>
      <c r="AX38" s="419">
        <f t="shared" si="41"/>
        <v>0</v>
      </c>
      <c r="AY38" s="306" t="str">
        <f t="shared" si="42"/>
        <v/>
      </c>
      <c r="AZ38" s="306" t="str">
        <f t="shared" si="32"/>
        <v/>
      </c>
      <c r="BA38" s="306" t="str">
        <f t="shared" si="32"/>
        <v/>
      </c>
      <c r="BB38" s="306" t="str">
        <f t="shared" si="32"/>
        <v/>
      </c>
      <c r="BC38" s="306" t="str">
        <f t="shared" si="32"/>
        <v/>
      </c>
      <c r="BD38" s="306" t="str">
        <f t="shared" si="32"/>
        <v/>
      </c>
      <c r="BE38" s="305">
        <v>1</v>
      </c>
      <c r="BF38" s="290"/>
      <c r="BG38" s="418"/>
      <c r="BH38" s="375" t="s">
        <v>211</v>
      </c>
      <c r="BI38" s="308"/>
      <c r="BJ38" s="248"/>
      <c r="BK38" s="240"/>
      <c r="BL38" s="241"/>
      <c r="BM38" s="333"/>
      <c r="BN38" s="303">
        <f t="shared" si="33"/>
        <v>11</v>
      </c>
      <c r="BO38" s="273" t="s">
        <v>54</v>
      </c>
      <c r="BP38" s="273"/>
      <c r="BQ38" s="273"/>
      <c r="BR38" s="273"/>
      <c r="BS38" s="273"/>
      <c r="BT38" s="273"/>
      <c r="BU38" s="273"/>
      <c r="BV38" s="273"/>
      <c r="BW38" s="273"/>
      <c r="BX38" s="273"/>
      <c r="BY38" s="273"/>
      <c r="BZ38" s="273" t="str">
        <f t="shared" si="43"/>
        <v>1207-11</v>
      </c>
      <c r="CA38" s="273" t="str">
        <f t="shared" si="44"/>
        <v>VDLM1207-11</v>
      </c>
      <c r="CB38" s="273" t="s">
        <v>287</v>
      </c>
      <c r="CC38" s="304" t="s">
        <v>288</v>
      </c>
      <c r="CD38" s="419">
        <f t="shared" si="45"/>
        <v>0</v>
      </c>
      <c r="CE38" s="306" t="str">
        <f t="shared" si="34"/>
        <v/>
      </c>
      <c r="CF38" s="306" t="str">
        <f t="shared" si="28"/>
        <v/>
      </c>
      <c r="CG38" s="306" t="str">
        <f t="shared" si="28"/>
        <v/>
      </c>
      <c r="CH38" s="306" t="str">
        <f t="shared" si="28"/>
        <v/>
      </c>
      <c r="CI38" s="306" t="str">
        <f t="shared" si="28"/>
        <v/>
      </c>
      <c r="CJ38" s="306" t="str">
        <f t="shared" si="28"/>
        <v/>
      </c>
      <c r="CK38" s="305">
        <v>1</v>
      </c>
      <c r="CL38" s="290"/>
      <c r="CM38" s="418"/>
      <c r="CN38" s="375" t="s">
        <v>211</v>
      </c>
      <c r="CO38" s="308"/>
      <c r="CP38" s="248"/>
      <c r="CQ38" s="240"/>
      <c r="CR38" s="241"/>
      <c r="CS38" s="242"/>
      <c r="CT38" s="82" t="b">
        <f t="shared" si="35"/>
        <v>1</v>
      </c>
      <c r="CU38" s="82" t="b">
        <f t="shared" si="36"/>
        <v>1</v>
      </c>
    </row>
    <row r="39" spans="1:99" ht="10.5" customHeight="1" x14ac:dyDescent="0.2">
      <c r="A39" s="423"/>
      <c r="B39" s="354">
        <f t="shared" si="46"/>
        <v>12</v>
      </c>
      <c r="C39" s="272"/>
      <c r="D39" s="272" t="s">
        <v>54</v>
      </c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311" t="str">
        <f t="shared" si="29"/>
        <v>1207-12</v>
      </c>
      <c r="P39" s="273" t="str">
        <f t="shared" si="37"/>
        <v>VDLM1207-12</v>
      </c>
      <c r="Q39" s="312"/>
      <c r="R39" s="304" t="s">
        <v>289</v>
      </c>
      <c r="S39" s="419">
        <f t="shared" si="38"/>
        <v>0</v>
      </c>
      <c r="T39" s="306"/>
      <c r="U39" s="306"/>
      <c r="V39" s="306"/>
      <c r="W39" s="306"/>
      <c r="X39" s="306"/>
      <c r="Y39" s="306"/>
      <c r="Z39" s="290">
        <v>2</v>
      </c>
      <c r="AA39" s="290"/>
      <c r="AB39" s="418"/>
      <c r="AC39" s="375" t="s">
        <v>211</v>
      </c>
      <c r="AD39" s="353"/>
      <c r="AE39" s="236"/>
      <c r="AF39" s="237"/>
      <c r="AG39" s="277"/>
      <c r="AH39" s="303">
        <f t="shared" si="31"/>
        <v>12</v>
      </c>
      <c r="AI39" s="273" t="s">
        <v>54</v>
      </c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 t="str">
        <f t="shared" si="39"/>
        <v>1207-12</v>
      </c>
      <c r="AU39" s="273" t="str">
        <f t="shared" si="40"/>
        <v>VDLM1207-12</v>
      </c>
      <c r="AV39" s="273"/>
      <c r="AW39" s="304" t="s">
        <v>289</v>
      </c>
      <c r="AX39" s="419">
        <f t="shared" si="41"/>
        <v>0</v>
      </c>
      <c r="AY39" s="306" t="str">
        <f t="shared" si="42"/>
        <v/>
      </c>
      <c r="AZ39" s="306" t="str">
        <f t="shared" si="32"/>
        <v/>
      </c>
      <c r="BA39" s="306" t="str">
        <f t="shared" si="32"/>
        <v/>
      </c>
      <c r="BB39" s="306" t="str">
        <f t="shared" si="32"/>
        <v/>
      </c>
      <c r="BC39" s="306" t="str">
        <f t="shared" si="32"/>
        <v/>
      </c>
      <c r="BD39" s="306" t="str">
        <f t="shared" si="32"/>
        <v/>
      </c>
      <c r="BE39" s="305">
        <v>2</v>
      </c>
      <c r="BF39" s="290"/>
      <c r="BG39" s="418"/>
      <c r="BH39" s="375" t="s">
        <v>211</v>
      </c>
      <c r="BI39" s="308"/>
      <c r="BJ39" s="249"/>
      <c r="BK39" s="236"/>
      <c r="BL39" s="237"/>
      <c r="BM39" s="277"/>
      <c r="BN39" s="303">
        <f t="shared" si="33"/>
        <v>12</v>
      </c>
      <c r="BO39" s="273" t="s">
        <v>54</v>
      </c>
      <c r="BP39" s="273"/>
      <c r="BQ39" s="273"/>
      <c r="BR39" s="273"/>
      <c r="BS39" s="273"/>
      <c r="BT39" s="273"/>
      <c r="BU39" s="273"/>
      <c r="BV39" s="273"/>
      <c r="BW39" s="273"/>
      <c r="BX39" s="273"/>
      <c r="BY39" s="273"/>
      <c r="BZ39" s="273" t="str">
        <f t="shared" si="43"/>
        <v>1207-12</v>
      </c>
      <c r="CA39" s="273" t="str">
        <f t="shared" si="44"/>
        <v>VDLM1207-12</v>
      </c>
      <c r="CB39" s="273"/>
      <c r="CC39" s="304" t="s">
        <v>289</v>
      </c>
      <c r="CD39" s="419">
        <f t="shared" si="45"/>
        <v>0</v>
      </c>
      <c r="CE39" s="306" t="str">
        <f t="shared" si="34"/>
        <v/>
      </c>
      <c r="CF39" s="306" t="str">
        <f t="shared" si="28"/>
        <v/>
      </c>
      <c r="CG39" s="306" t="str">
        <f t="shared" si="28"/>
        <v/>
      </c>
      <c r="CH39" s="306" t="str">
        <f t="shared" si="28"/>
        <v/>
      </c>
      <c r="CI39" s="306" t="str">
        <f t="shared" si="28"/>
        <v/>
      </c>
      <c r="CJ39" s="306" t="str">
        <f t="shared" si="28"/>
        <v/>
      </c>
      <c r="CK39" s="305">
        <v>2</v>
      </c>
      <c r="CL39" s="290"/>
      <c r="CM39" s="418"/>
      <c r="CN39" s="375" t="s">
        <v>211</v>
      </c>
      <c r="CO39" s="308"/>
      <c r="CP39" s="249"/>
      <c r="CQ39" s="236"/>
      <c r="CR39" s="237"/>
      <c r="CT39" s="82" t="b">
        <f t="shared" si="35"/>
        <v>1</v>
      </c>
      <c r="CU39" s="82" t="b">
        <f t="shared" si="36"/>
        <v>1</v>
      </c>
    </row>
    <row r="40" spans="1:99" ht="10.5" customHeight="1" x14ac:dyDescent="0.2">
      <c r="A40" s="423"/>
      <c r="B40" s="354">
        <f t="shared" si="46"/>
        <v>13</v>
      </c>
      <c r="C40" s="272"/>
      <c r="D40" s="272" t="s">
        <v>54</v>
      </c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3" t="str">
        <f t="shared" si="29"/>
        <v>1207-13</v>
      </c>
      <c r="P40" s="273" t="str">
        <f t="shared" si="37"/>
        <v>VDLM1207-13</v>
      </c>
      <c r="Q40" s="312" t="s">
        <v>290</v>
      </c>
      <c r="R40" s="304" t="s">
        <v>291</v>
      </c>
      <c r="S40" s="419">
        <f t="shared" si="38"/>
        <v>0</v>
      </c>
      <c r="T40" s="306"/>
      <c r="U40" s="306"/>
      <c r="V40" s="306"/>
      <c r="W40" s="306"/>
      <c r="X40" s="306"/>
      <c r="Y40" s="306"/>
      <c r="Z40" s="290">
        <v>2</v>
      </c>
      <c r="AA40" s="290"/>
      <c r="AB40" s="418"/>
      <c r="AC40" s="375" t="s">
        <v>211</v>
      </c>
      <c r="AD40" s="353"/>
      <c r="AE40" s="236"/>
      <c r="AF40" s="237"/>
      <c r="AG40" s="277"/>
      <c r="AH40" s="303">
        <f t="shared" si="31"/>
        <v>13</v>
      </c>
      <c r="AI40" s="273" t="s">
        <v>54</v>
      </c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 t="str">
        <f t="shared" si="39"/>
        <v>1207-13</v>
      </c>
      <c r="AU40" s="273" t="str">
        <f t="shared" si="40"/>
        <v>VDLM1207-13</v>
      </c>
      <c r="AV40" s="273" t="s">
        <v>290</v>
      </c>
      <c r="AW40" s="304" t="s">
        <v>291</v>
      </c>
      <c r="AX40" s="419">
        <f t="shared" si="41"/>
        <v>0</v>
      </c>
      <c r="AY40" s="306" t="str">
        <f t="shared" si="42"/>
        <v/>
      </c>
      <c r="AZ40" s="306" t="str">
        <f t="shared" si="32"/>
        <v/>
      </c>
      <c r="BA40" s="306" t="str">
        <f t="shared" si="32"/>
        <v/>
      </c>
      <c r="BB40" s="306" t="str">
        <f t="shared" si="32"/>
        <v/>
      </c>
      <c r="BC40" s="306" t="str">
        <f t="shared" si="32"/>
        <v/>
      </c>
      <c r="BD40" s="306" t="str">
        <f t="shared" si="32"/>
        <v/>
      </c>
      <c r="BE40" s="305">
        <v>2</v>
      </c>
      <c r="BF40" s="290"/>
      <c r="BG40" s="418"/>
      <c r="BH40" s="375" t="s">
        <v>211</v>
      </c>
      <c r="BI40" s="308"/>
      <c r="BJ40" s="249"/>
      <c r="BK40" s="236"/>
      <c r="BL40" s="237"/>
      <c r="BM40" s="277"/>
      <c r="BN40" s="303">
        <f t="shared" si="33"/>
        <v>13</v>
      </c>
      <c r="BO40" s="273" t="s">
        <v>54</v>
      </c>
      <c r="BP40" s="273"/>
      <c r="BQ40" s="273"/>
      <c r="BR40" s="273"/>
      <c r="BS40" s="273"/>
      <c r="BT40" s="273"/>
      <c r="BU40" s="273"/>
      <c r="BV40" s="273"/>
      <c r="BW40" s="273"/>
      <c r="BX40" s="273"/>
      <c r="BY40" s="273"/>
      <c r="BZ40" s="273" t="str">
        <f t="shared" si="43"/>
        <v>1207-13</v>
      </c>
      <c r="CA40" s="273" t="str">
        <f t="shared" si="44"/>
        <v>VDLM1207-13</v>
      </c>
      <c r="CB40" s="273" t="s">
        <v>290</v>
      </c>
      <c r="CC40" s="304" t="s">
        <v>291</v>
      </c>
      <c r="CD40" s="419">
        <f t="shared" si="45"/>
        <v>0</v>
      </c>
      <c r="CE40" s="306" t="str">
        <f t="shared" si="34"/>
        <v/>
      </c>
      <c r="CF40" s="306" t="str">
        <f t="shared" si="28"/>
        <v/>
      </c>
      <c r="CG40" s="306" t="str">
        <f t="shared" si="28"/>
        <v/>
      </c>
      <c r="CH40" s="306" t="str">
        <f t="shared" si="28"/>
        <v/>
      </c>
      <c r="CI40" s="306" t="str">
        <f t="shared" si="28"/>
        <v/>
      </c>
      <c r="CJ40" s="306" t="str">
        <f t="shared" si="28"/>
        <v/>
      </c>
      <c r="CK40" s="305">
        <v>2</v>
      </c>
      <c r="CL40" s="290"/>
      <c r="CM40" s="418"/>
      <c r="CN40" s="375" t="s">
        <v>211</v>
      </c>
      <c r="CO40" s="308"/>
      <c r="CP40" s="249"/>
      <c r="CQ40" s="236"/>
      <c r="CR40" s="237"/>
      <c r="CT40" s="82" t="b">
        <f t="shared" si="35"/>
        <v>1</v>
      </c>
      <c r="CU40" s="82" t="b">
        <f t="shared" si="36"/>
        <v>1</v>
      </c>
    </row>
    <row r="41" spans="1:99" ht="10.5" customHeight="1" x14ac:dyDescent="0.2">
      <c r="A41" s="423"/>
      <c r="B41" s="354">
        <f t="shared" si="46"/>
        <v>14</v>
      </c>
      <c r="C41" s="272"/>
      <c r="D41" s="272" t="s">
        <v>54</v>
      </c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3" t="str">
        <f t="shared" si="29"/>
        <v>1207-14</v>
      </c>
      <c r="P41" s="273" t="str">
        <f t="shared" si="37"/>
        <v>VDLM1207-14</v>
      </c>
      <c r="Q41" s="312" t="s">
        <v>292</v>
      </c>
      <c r="R41" s="304" t="s">
        <v>293</v>
      </c>
      <c r="S41" s="419">
        <f t="shared" si="38"/>
        <v>0</v>
      </c>
      <c r="T41" s="306"/>
      <c r="U41" s="306"/>
      <c r="V41" s="306"/>
      <c r="W41" s="306"/>
      <c r="X41" s="306"/>
      <c r="Y41" s="306"/>
      <c r="Z41" s="290">
        <v>2</v>
      </c>
      <c r="AA41" s="290"/>
      <c r="AB41" s="418"/>
      <c r="AC41" s="375" t="s">
        <v>211</v>
      </c>
      <c r="AD41" s="353"/>
      <c r="AE41" s="236"/>
      <c r="AF41" s="237"/>
      <c r="AG41" s="277"/>
      <c r="AH41" s="303">
        <f t="shared" si="31"/>
        <v>14</v>
      </c>
      <c r="AI41" s="273" t="s">
        <v>54</v>
      </c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3" t="str">
        <f t="shared" si="39"/>
        <v>1207-14</v>
      </c>
      <c r="AU41" s="273" t="str">
        <f t="shared" si="40"/>
        <v>VDLM1207-14</v>
      </c>
      <c r="AV41" s="273" t="s">
        <v>292</v>
      </c>
      <c r="AW41" s="304" t="s">
        <v>293</v>
      </c>
      <c r="AX41" s="419">
        <f t="shared" si="41"/>
        <v>0</v>
      </c>
      <c r="AY41" s="306" t="str">
        <f t="shared" si="42"/>
        <v/>
      </c>
      <c r="AZ41" s="306" t="str">
        <f t="shared" si="32"/>
        <v/>
      </c>
      <c r="BA41" s="306" t="str">
        <f t="shared" si="32"/>
        <v/>
      </c>
      <c r="BB41" s="306" t="str">
        <f t="shared" si="32"/>
        <v/>
      </c>
      <c r="BC41" s="306" t="str">
        <f t="shared" si="32"/>
        <v/>
      </c>
      <c r="BD41" s="306" t="str">
        <f t="shared" si="32"/>
        <v/>
      </c>
      <c r="BE41" s="305">
        <v>2</v>
      </c>
      <c r="BF41" s="290"/>
      <c r="BG41" s="418"/>
      <c r="BH41" s="375" t="s">
        <v>211</v>
      </c>
      <c r="BI41" s="308"/>
      <c r="BJ41" s="249"/>
      <c r="BK41" s="236"/>
      <c r="BL41" s="237"/>
      <c r="BM41" s="277"/>
      <c r="BN41" s="303">
        <f t="shared" si="33"/>
        <v>14</v>
      </c>
      <c r="BO41" s="273" t="s">
        <v>54</v>
      </c>
      <c r="BP41" s="273"/>
      <c r="BQ41" s="273"/>
      <c r="BR41" s="273"/>
      <c r="BS41" s="273"/>
      <c r="BT41" s="273"/>
      <c r="BU41" s="273"/>
      <c r="BV41" s="273"/>
      <c r="BW41" s="273"/>
      <c r="BX41" s="273"/>
      <c r="BY41" s="273"/>
      <c r="BZ41" s="273" t="str">
        <f t="shared" si="43"/>
        <v>1207-14</v>
      </c>
      <c r="CA41" s="273" t="str">
        <f t="shared" si="44"/>
        <v>VDLM1207-14</v>
      </c>
      <c r="CB41" s="273" t="s">
        <v>292</v>
      </c>
      <c r="CC41" s="304" t="s">
        <v>293</v>
      </c>
      <c r="CD41" s="419">
        <f t="shared" si="45"/>
        <v>0</v>
      </c>
      <c r="CE41" s="306" t="str">
        <f t="shared" si="34"/>
        <v/>
      </c>
      <c r="CF41" s="306" t="str">
        <f t="shared" si="28"/>
        <v/>
      </c>
      <c r="CG41" s="306" t="str">
        <f t="shared" si="28"/>
        <v/>
      </c>
      <c r="CH41" s="306" t="str">
        <f t="shared" si="28"/>
        <v/>
      </c>
      <c r="CI41" s="306" t="str">
        <f t="shared" si="28"/>
        <v/>
      </c>
      <c r="CJ41" s="306" t="str">
        <f t="shared" si="28"/>
        <v/>
      </c>
      <c r="CK41" s="305">
        <v>2</v>
      </c>
      <c r="CL41" s="290"/>
      <c r="CM41" s="418"/>
      <c r="CN41" s="375" t="s">
        <v>211</v>
      </c>
      <c r="CO41" s="308"/>
      <c r="CP41" s="249"/>
      <c r="CQ41" s="236"/>
      <c r="CR41" s="237"/>
      <c r="CT41" s="82" t="b">
        <f t="shared" si="35"/>
        <v>1</v>
      </c>
      <c r="CU41" s="82" t="b">
        <f t="shared" si="36"/>
        <v>1</v>
      </c>
    </row>
    <row r="42" spans="1:99" ht="10.5" customHeight="1" x14ac:dyDescent="0.2">
      <c r="A42" s="423"/>
      <c r="B42" s="354">
        <f t="shared" si="46"/>
        <v>15</v>
      </c>
      <c r="C42" s="272"/>
      <c r="D42" s="272" t="s">
        <v>54</v>
      </c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3" t="str">
        <f t="shared" si="29"/>
        <v>1207-15</v>
      </c>
      <c r="P42" s="273" t="str">
        <f t="shared" si="37"/>
        <v>VDLM1207-15</v>
      </c>
      <c r="Q42" s="312" t="s">
        <v>294</v>
      </c>
      <c r="R42" s="304" t="s">
        <v>295</v>
      </c>
      <c r="S42" s="419">
        <f t="shared" si="38"/>
        <v>0</v>
      </c>
      <c r="T42" s="306"/>
      <c r="U42" s="306"/>
      <c r="V42" s="306"/>
      <c r="W42" s="306"/>
      <c r="X42" s="306"/>
      <c r="Y42" s="306"/>
      <c r="Z42" s="290">
        <v>2</v>
      </c>
      <c r="AA42" s="290"/>
      <c r="AB42" s="418"/>
      <c r="AC42" s="375" t="s">
        <v>211</v>
      </c>
      <c r="AD42" s="353"/>
      <c r="AE42" s="236"/>
      <c r="AF42" s="237"/>
      <c r="AG42" s="277"/>
      <c r="AH42" s="303">
        <f t="shared" si="31"/>
        <v>15</v>
      </c>
      <c r="AI42" s="273" t="s">
        <v>54</v>
      </c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 t="str">
        <f t="shared" si="39"/>
        <v>1207-15</v>
      </c>
      <c r="AU42" s="273" t="str">
        <f t="shared" si="40"/>
        <v>VDLM1207-15</v>
      </c>
      <c r="AV42" s="273" t="s">
        <v>294</v>
      </c>
      <c r="AW42" s="304" t="s">
        <v>295</v>
      </c>
      <c r="AX42" s="419">
        <f t="shared" si="41"/>
        <v>0</v>
      </c>
      <c r="AY42" s="306" t="str">
        <f t="shared" si="42"/>
        <v/>
      </c>
      <c r="AZ42" s="306" t="str">
        <f t="shared" si="32"/>
        <v/>
      </c>
      <c r="BA42" s="306" t="str">
        <f t="shared" si="32"/>
        <v/>
      </c>
      <c r="BB42" s="306" t="str">
        <f t="shared" si="32"/>
        <v/>
      </c>
      <c r="BC42" s="306" t="str">
        <f t="shared" si="32"/>
        <v/>
      </c>
      <c r="BD42" s="306" t="str">
        <f t="shared" si="32"/>
        <v/>
      </c>
      <c r="BE42" s="305">
        <v>2</v>
      </c>
      <c r="BF42" s="290"/>
      <c r="BG42" s="418"/>
      <c r="BH42" s="375" t="s">
        <v>211</v>
      </c>
      <c r="BI42" s="308"/>
      <c r="BJ42" s="239"/>
      <c r="BK42" s="236"/>
      <c r="BL42" s="237"/>
      <c r="BM42" s="277"/>
      <c r="BN42" s="303">
        <f t="shared" si="33"/>
        <v>15</v>
      </c>
      <c r="BO42" s="273" t="s">
        <v>54</v>
      </c>
      <c r="BP42" s="273"/>
      <c r="BQ42" s="273"/>
      <c r="BR42" s="273"/>
      <c r="BS42" s="273"/>
      <c r="BT42" s="273"/>
      <c r="BU42" s="273"/>
      <c r="BV42" s="273"/>
      <c r="BW42" s="273"/>
      <c r="BX42" s="273"/>
      <c r="BY42" s="273"/>
      <c r="BZ42" s="273" t="str">
        <f t="shared" si="43"/>
        <v>1207-15</v>
      </c>
      <c r="CA42" s="273" t="str">
        <f t="shared" si="44"/>
        <v>VDLM1207-15</v>
      </c>
      <c r="CB42" s="273" t="s">
        <v>294</v>
      </c>
      <c r="CC42" s="304" t="s">
        <v>295</v>
      </c>
      <c r="CD42" s="419">
        <f t="shared" si="45"/>
        <v>0</v>
      </c>
      <c r="CE42" s="306" t="str">
        <f t="shared" si="34"/>
        <v/>
      </c>
      <c r="CF42" s="306" t="str">
        <f t="shared" si="28"/>
        <v/>
      </c>
      <c r="CG42" s="306" t="str">
        <f t="shared" si="28"/>
        <v/>
      </c>
      <c r="CH42" s="306" t="str">
        <f t="shared" si="28"/>
        <v/>
      </c>
      <c r="CI42" s="306" t="str">
        <f t="shared" si="28"/>
        <v/>
      </c>
      <c r="CJ42" s="306" t="str">
        <f t="shared" si="28"/>
        <v/>
      </c>
      <c r="CK42" s="305">
        <v>2</v>
      </c>
      <c r="CL42" s="290"/>
      <c r="CM42" s="418"/>
      <c r="CN42" s="375" t="s">
        <v>211</v>
      </c>
      <c r="CO42" s="308"/>
      <c r="CP42" s="239"/>
      <c r="CQ42" s="236"/>
      <c r="CR42" s="237"/>
      <c r="CT42" s="82" t="b">
        <f t="shared" si="35"/>
        <v>1</v>
      </c>
      <c r="CU42" s="82" t="b">
        <f t="shared" si="36"/>
        <v>1</v>
      </c>
    </row>
    <row r="43" spans="1:99" ht="10.5" customHeight="1" x14ac:dyDescent="0.2">
      <c r="A43" s="423"/>
      <c r="B43" s="354">
        <f t="shared" si="46"/>
        <v>16</v>
      </c>
      <c r="C43" s="272"/>
      <c r="D43" s="272" t="s">
        <v>54</v>
      </c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3" t="str">
        <f t="shared" si="29"/>
        <v>1207-16</v>
      </c>
      <c r="P43" s="273" t="str">
        <f t="shared" si="37"/>
        <v>VDLM1207-16</v>
      </c>
      <c r="Q43" s="305" t="s">
        <v>296</v>
      </c>
      <c r="R43" s="304" t="s">
        <v>297</v>
      </c>
      <c r="S43" s="419">
        <f t="shared" si="38"/>
        <v>0</v>
      </c>
      <c r="T43" s="306"/>
      <c r="U43" s="306"/>
      <c r="V43" s="306"/>
      <c r="W43" s="306"/>
      <c r="X43" s="306"/>
      <c r="Y43" s="306"/>
      <c r="Z43" s="290">
        <v>2</v>
      </c>
      <c r="AA43" s="290"/>
      <c r="AB43" s="418"/>
      <c r="AC43" s="375" t="s">
        <v>211</v>
      </c>
      <c r="AD43" s="353"/>
      <c r="AE43" s="240"/>
      <c r="AF43" s="241"/>
      <c r="AG43" s="333"/>
      <c r="AH43" s="303">
        <f t="shared" si="31"/>
        <v>16</v>
      </c>
      <c r="AI43" s="273" t="s">
        <v>54</v>
      </c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 t="str">
        <f t="shared" si="39"/>
        <v>1207-16</v>
      </c>
      <c r="AU43" s="273" t="str">
        <f t="shared" si="40"/>
        <v>VDLM1207-16</v>
      </c>
      <c r="AV43" s="273" t="s">
        <v>296</v>
      </c>
      <c r="AW43" s="304" t="s">
        <v>297</v>
      </c>
      <c r="AX43" s="419">
        <f t="shared" si="41"/>
        <v>0</v>
      </c>
      <c r="AY43" s="306" t="str">
        <f t="shared" si="42"/>
        <v/>
      </c>
      <c r="AZ43" s="306" t="str">
        <f t="shared" si="32"/>
        <v/>
      </c>
      <c r="BA43" s="306" t="str">
        <f t="shared" si="32"/>
        <v/>
      </c>
      <c r="BB43" s="306" t="str">
        <f t="shared" si="32"/>
        <v/>
      </c>
      <c r="BC43" s="306" t="str">
        <f t="shared" si="32"/>
        <v/>
      </c>
      <c r="BD43" s="306" t="str">
        <f t="shared" si="32"/>
        <v/>
      </c>
      <c r="BE43" s="305">
        <v>2</v>
      </c>
      <c r="BF43" s="290"/>
      <c r="BG43" s="418"/>
      <c r="BH43" s="375" t="s">
        <v>211</v>
      </c>
      <c r="BI43" s="308"/>
      <c r="BJ43" s="248"/>
      <c r="BK43" s="240"/>
      <c r="BL43" s="241"/>
      <c r="BM43" s="333"/>
      <c r="BN43" s="303">
        <f t="shared" si="33"/>
        <v>16</v>
      </c>
      <c r="BO43" s="273" t="s">
        <v>54</v>
      </c>
      <c r="BP43" s="273"/>
      <c r="BQ43" s="273"/>
      <c r="BR43" s="273"/>
      <c r="BS43" s="273"/>
      <c r="BT43" s="273"/>
      <c r="BU43" s="273"/>
      <c r="BV43" s="273"/>
      <c r="BW43" s="273"/>
      <c r="BX43" s="273"/>
      <c r="BY43" s="273"/>
      <c r="BZ43" s="273" t="str">
        <f t="shared" si="43"/>
        <v>1207-16</v>
      </c>
      <c r="CA43" s="273" t="str">
        <f t="shared" si="44"/>
        <v>VDLM1207-16</v>
      </c>
      <c r="CB43" s="273" t="s">
        <v>296</v>
      </c>
      <c r="CC43" s="304" t="s">
        <v>297</v>
      </c>
      <c r="CD43" s="419">
        <f t="shared" si="45"/>
        <v>0</v>
      </c>
      <c r="CE43" s="306" t="str">
        <f t="shared" si="34"/>
        <v/>
      </c>
      <c r="CF43" s="306" t="str">
        <f t="shared" ref="CF43:CF94" si="49">CONCATENATE(AZ44)</f>
        <v/>
      </c>
      <c r="CG43" s="306" t="str">
        <f t="shared" ref="CG43:CG94" si="50">CONCATENATE(BA44)</f>
        <v/>
      </c>
      <c r="CH43" s="306" t="str">
        <f t="shared" ref="CH43:CH94" si="51">CONCATENATE(BB44)</f>
        <v/>
      </c>
      <c r="CI43" s="306" t="str">
        <f t="shared" ref="CI43:CI94" si="52">CONCATENATE(BC44)</f>
        <v/>
      </c>
      <c r="CJ43" s="306" t="str">
        <f t="shared" ref="CJ43:CJ94" si="53">CONCATENATE(BD44)</f>
        <v/>
      </c>
      <c r="CK43" s="305">
        <v>2</v>
      </c>
      <c r="CL43" s="290"/>
      <c r="CM43" s="418"/>
      <c r="CN43" s="375" t="s">
        <v>211</v>
      </c>
      <c r="CO43" s="308"/>
      <c r="CP43" s="248"/>
      <c r="CQ43" s="240"/>
      <c r="CR43" s="241"/>
      <c r="CS43" s="242"/>
      <c r="CT43" s="82" t="b">
        <f t="shared" si="35"/>
        <v>1</v>
      </c>
      <c r="CU43" s="82" t="b">
        <f t="shared" si="36"/>
        <v>1</v>
      </c>
    </row>
    <row r="44" spans="1:99" ht="10.5" customHeight="1" x14ac:dyDescent="0.2">
      <c r="A44" s="423"/>
      <c r="B44" s="354">
        <f t="shared" si="46"/>
        <v>17</v>
      </c>
      <c r="C44" s="272"/>
      <c r="D44" s="272" t="s">
        <v>52</v>
      </c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3" t="str">
        <f t="shared" si="29"/>
        <v>1207-17</v>
      </c>
      <c r="P44" s="273" t="str">
        <f t="shared" si="37"/>
        <v>VDLM1207-17</v>
      </c>
      <c r="Q44" s="305" t="s">
        <v>298</v>
      </c>
      <c r="R44" s="304" t="s">
        <v>299</v>
      </c>
      <c r="S44" s="419">
        <f t="shared" si="38"/>
        <v>0</v>
      </c>
      <c r="T44" s="306"/>
      <c r="U44" s="306"/>
      <c r="V44" s="306"/>
      <c r="W44" s="306"/>
      <c r="X44" s="306"/>
      <c r="Y44" s="306"/>
      <c r="Z44" s="290">
        <v>1</v>
      </c>
      <c r="AA44" s="290"/>
      <c r="AB44" s="418"/>
      <c r="AC44" s="375" t="s">
        <v>211</v>
      </c>
      <c r="AD44" s="353"/>
      <c r="AE44" s="240"/>
      <c r="AF44" s="241"/>
      <c r="AG44" s="333"/>
      <c r="AH44" s="303">
        <f t="shared" si="31"/>
        <v>17</v>
      </c>
      <c r="AI44" s="273" t="s">
        <v>52</v>
      </c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 t="str">
        <f t="shared" si="39"/>
        <v>1207-17</v>
      </c>
      <c r="AU44" s="273" t="str">
        <f t="shared" si="40"/>
        <v>VDLM1207-17</v>
      </c>
      <c r="AV44" s="273" t="s">
        <v>298</v>
      </c>
      <c r="AW44" s="304" t="s">
        <v>299</v>
      </c>
      <c r="AX44" s="419">
        <f t="shared" si="41"/>
        <v>0</v>
      </c>
      <c r="AY44" s="306" t="str">
        <f t="shared" si="42"/>
        <v/>
      </c>
      <c r="AZ44" s="306" t="str">
        <f t="shared" ref="AZ44:AZ94" si="54">CONCATENATE(U44)</f>
        <v/>
      </c>
      <c r="BA44" s="306" t="str">
        <f t="shared" ref="BA44:BA94" si="55">CONCATENATE(V44)</f>
        <v/>
      </c>
      <c r="BB44" s="306" t="str">
        <f t="shared" ref="BB44:BB94" si="56">CONCATENATE(W44)</f>
        <v/>
      </c>
      <c r="BC44" s="306" t="str">
        <f t="shared" ref="BC44:BC94" si="57">CONCATENATE(X44)</f>
        <v/>
      </c>
      <c r="BD44" s="306" t="str">
        <f t="shared" ref="BD44:BD94" si="58">CONCATENATE(Y44)</f>
        <v/>
      </c>
      <c r="BE44" s="305">
        <v>1</v>
      </c>
      <c r="BF44" s="290"/>
      <c r="BG44" s="418"/>
      <c r="BH44" s="375" t="s">
        <v>211</v>
      </c>
      <c r="BI44" s="308"/>
      <c r="BJ44" s="243"/>
      <c r="BK44" s="240"/>
      <c r="BL44" s="241"/>
      <c r="BM44" s="333"/>
      <c r="BN44" s="303">
        <f t="shared" si="33"/>
        <v>17</v>
      </c>
      <c r="BO44" s="273" t="s">
        <v>52</v>
      </c>
      <c r="BP44" s="273"/>
      <c r="BQ44" s="273"/>
      <c r="BR44" s="273"/>
      <c r="BS44" s="273"/>
      <c r="BT44" s="273"/>
      <c r="BU44" s="273"/>
      <c r="BV44" s="273"/>
      <c r="BW44" s="273"/>
      <c r="BX44" s="273"/>
      <c r="BY44" s="273"/>
      <c r="BZ44" s="273" t="str">
        <f t="shared" si="43"/>
        <v>1207-17</v>
      </c>
      <c r="CA44" s="273" t="str">
        <f t="shared" si="44"/>
        <v>VDLM1207-17</v>
      </c>
      <c r="CB44" s="273" t="s">
        <v>298</v>
      </c>
      <c r="CC44" s="304" t="s">
        <v>299</v>
      </c>
      <c r="CD44" s="419">
        <f t="shared" si="45"/>
        <v>0</v>
      </c>
      <c r="CE44" s="306" t="str">
        <f t="shared" si="34"/>
        <v/>
      </c>
      <c r="CF44" s="306" t="str">
        <f t="shared" si="49"/>
        <v/>
      </c>
      <c r="CG44" s="306" t="str">
        <f t="shared" si="50"/>
        <v/>
      </c>
      <c r="CH44" s="306" t="str">
        <f t="shared" si="51"/>
        <v/>
      </c>
      <c r="CI44" s="306" t="str">
        <f t="shared" si="52"/>
        <v/>
      </c>
      <c r="CJ44" s="306" t="str">
        <f t="shared" si="53"/>
        <v/>
      </c>
      <c r="CK44" s="305">
        <v>1</v>
      </c>
      <c r="CL44" s="290"/>
      <c r="CM44" s="418"/>
      <c r="CN44" s="375" t="s">
        <v>211</v>
      </c>
      <c r="CO44" s="308"/>
      <c r="CP44" s="248"/>
      <c r="CQ44" s="240"/>
      <c r="CR44" s="241"/>
      <c r="CS44" s="242"/>
      <c r="CT44" s="82" t="b">
        <f t="shared" si="35"/>
        <v>1</v>
      </c>
      <c r="CU44" s="82" t="b">
        <f t="shared" si="36"/>
        <v>1</v>
      </c>
    </row>
    <row r="45" spans="1:99" ht="10.5" customHeight="1" x14ac:dyDescent="0.2">
      <c r="A45" s="423"/>
      <c r="B45" s="354">
        <f t="shared" si="46"/>
        <v>18</v>
      </c>
      <c r="C45" s="272"/>
      <c r="D45" s="272" t="s">
        <v>56</v>
      </c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3" t="str">
        <f t="shared" si="29"/>
        <v>1207-18</v>
      </c>
      <c r="P45" s="273" t="str">
        <f t="shared" si="37"/>
        <v>VDLM1207-18</v>
      </c>
      <c r="Q45" s="305" t="s">
        <v>300</v>
      </c>
      <c r="R45" s="304" t="s">
        <v>301</v>
      </c>
      <c r="S45" s="419">
        <f t="shared" si="38"/>
        <v>0</v>
      </c>
      <c r="T45" s="306"/>
      <c r="U45" s="306"/>
      <c r="V45" s="306"/>
      <c r="W45" s="306"/>
      <c r="X45" s="306"/>
      <c r="Y45" s="306"/>
      <c r="Z45" s="290">
        <v>2</v>
      </c>
      <c r="AA45" s="290"/>
      <c r="AB45" s="418"/>
      <c r="AC45" s="375" t="s">
        <v>211</v>
      </c>
      <c r="AD45" s="353"/>
      <c r="AE45" s="240"/>
      <c r="AF45" s="241"/>
      <c r="AG45" s="333"/>
      <c r="AH45" s="303">
        <f t="shared" si="31"/>
        <v>18</v>
      </c>
      <c r="AI45" s="273" t="s">
        <v>56</v>
      </c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 t="str">
        <f t="shared" si="39"/>
        <v>1207-18</v>
      </c>
      <c r="AU45" s="273" t="str">
        <f t="shared" si="40"/>
        <v>VDLM1207-18</v>
      </c>
      <c r="AV45" s="273" t="s">
        <v>300</v>
      </c>
      <c r="AW45" s="304" t="s">
        <v>301</v>
      </c>
      <c r="AX45" s="419">
        <f t="shared" si="41"/>
        <v>0</v>
      </c>
      <c r="AY45" s="306" t="str">
        <f t="shared" si="42"/>
        <v/>
      </c>
      <c r="AZ45" s="306" t="str">
        <f t="shared" si="54"/>
        <v/>
      </c>
      <c r="BA45" s="306" t="str">
        <f t="shared" si="55"/>
        <v/>
      </c>
      <c r="BB45" s="306" t="str">
        <f t="shared" si="56"/>
        <v/>
      </c>
      <c r="BC45" s="306" t="str">
        <f t="shared" si="57"/>
        <v/>
      </c>
      <c r="BD45" s="306" t="str">
        <f t="shared" si="58"/>
        <v/>
      </c>
      <c r="BE45" s="305">
        <v>2</v>
      </c>
      <c r="BF45" s="290"/>
      <c r="BG45" s="418"/>
      <c r="BH45" s="375" t="s">
        <v>211</v>
      </c>
      <c r="BI45" s="308"/>
      <c r="BJ45" s="243"/>
      <c r="BK45" s="240"/>
      <c r="BL45" s="241"/>
      <c r="BM45" s="333"/>
      <c r="BN45" s="303">
        <f t="shared" si="33"/>
        <v>18</v>
      </c>
      <c r="BO45" s="273" t="s">
        <v>56</v>
      </c>
      <c r="BP45" s="273"/>
      <c r="BQ45" s="273"/>
      <c r="BR45" s="273"/>
      <c r="BS45" s="273"/>
      <c r="BT45" s="273"/>
      <c r="BU45" s="273"/>
      <c r="BV45" s="273"/>
      <c r="BW45" s="273"/>
      <c r="BX45" s="273"/>
      <c r="BY45" s="273"/>
      <c r="BZ45" s="273" t="str">
        <f t="shared" si="43"/>
        <v>1207-18</v>
      </c>
      <c r="CA45" s="273" t="str">
        <f t="shared" si="44"/>
        <v>VDLM1207-18</v>
      </c>
      <c r="CB45" s="273" t="s">
        <v>300</v>
      </c>
      <c r="CC45" s="304" t="s">
        <v>301</v>
      </c>
      <c r="CD45" s="419">
        <f t="shared" si="45"/>
        <v>0</v>
      </c>
      <c r="CE45" s="306" t="str">
        <f t="shared" si="34"/>
        <v/>
      </c>
      <c r="CF45" s="306" t="str">
        <f t="shared" si="49"/>
        <v/>
      </c>
      <c r="CG45" s="306" t="str">
        <f t="shared" si="50"/>
        <v/>
      </c>
      <c r="CH45" s="306" t="str">
        <f t="shared" si="51"/>
        <v/>
      </c>
      <c r="CI45" s="306" t="str">
        <f t="shared" si="52"/>
        <v/>
      </c>
      <c r="CJ45" s="306" t="str">
        <f t="shared" si="53"/>
        <v/>
      </c>
      <c r="CK45" s="305">
        <v>2</v>
      </c>
      <c r="CL45" s="290"/>
      <c r="CM45" s="418"/>
      <c r="CN45" s="375" t="s">
        <v>211</v>
      </c>
      <c r="CO45" s="308"/>
      <c r="CP45" s="248"/>
      <c r="CQ45" s="240"/>
      <c r="CR45" s="241"/>
      <c r="CS45" s="242"/>
      <c r="CT45" s="82" t="b">
        <f t="shared" si="35"/>
        <v>1</v>
      </c>
      <c r="CU45" s="82" t="b">
        <f t="shared" si="36"/>
        <v>1</v>
      </c>
    </row>
    <row r="46" spans="1:99" ht="10.5" customHeight="1" x14ac:dyDescent="0.2">
      <c r="A46" s="423"/>
      <c r="B46" s="354">
        <f t="shared" si="46"/>
        <v>19</v>
      </c>
      <c r="C46" s="272"/>
      <c r="D46" s="272" t="s">
        <v>49</v>
      </c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3" t="str">
        <f t="shared" si="29"/>
        <v>1207-19</v>
      </c>
      <c r="P46" s="273" t="str">
        <f t="shared" si="37"/>
        <v>VDLM1207-19</v>
      </c>
      <c r="Q46" s="305" t="s">
        <v>302</v>
      </c>
      <c r="R46" s="304" t="s">
        <v>303</v>
      </c>
      <c r="S46" s="419">
        <f t="shared" si="38"/>
        <v>0</v>
      </c>
      <c r="T46" s="306"/>
      <c r="U46" s="306"/>
      <c r="V46" s="306"/>
      <c r="W46" s="306"/>
      <c r="X46" s="306"/>
      <c r="Y46" s="306"/>
      <c r="Z46" s="290">
        <v>1</v>
      </c>
      <c r="AA46" s="290"/>
      <c r="AB46" s="418"/>
      <c r="AC46" s="375" t="s">
        <v>211</v>
      </c>
      <c r="AD46" s="353"/>
      <c r="AE46" s="240"/>
      <c r="AF46" s="241"/>
      <c r="AG46" s="333"/>
      <c r="AH46" s="303">
        <f t="shared" si="31"/>
        <v>19</v>
      </c>
      <c r="AI46" s="273" t="s">
        <v>49</v>
      </c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 t="str">
        <f t="shared" si="39"/>
        <v>1207-19</v>
      </c>
      <c r="AU46" s="273" t="str">
        <f t="shared" si="40"/>
        <v>VDLM1207-19</v>
      </c>
      <c r="AV46" s="273" t="s">
        <v>302</v>
      </c>
      <c r="AW46" s="304" t="s">
        <v>303</v>
      </c>
      <c r="AX46" s="419">
        <f t="shared" si="41"/>
        <v>0</v>
      </c>
      <c r="AY46" s="306" t="str">
        <f t="shared" si="42"/>
        <v/>
      </c>
      <c r="AZ46" s="306" t="str">
        <f t="shared" si="54"/>
        <v/>
      </c>
      <c r="BA46" s="306" t="str">
        <f t="shared" si="55"/>
        <v/>
      </c>
      <c r="BB46" s="306" t="str">
        <f t="shared" si="56"/>
        <v/>
      </c>
      <c r="BC46" s="306" t="str">
        <f t="shared" si="57"/>
        <v/>
      </c>
      <c r="BD46" s="306" t="str">
        <f t="shared" si="58"/>
        <v/>
      </c>
      <c r="BE46" s="305">
        <v>1</v>
      </c>
      <c r="BF46" s="290"/>
      <c r="BG46" s="418"/>
      <c r="BH46" s="375" t="s">
        <v>211</v>
      </c>
      <c r="BI46" s="308"/>
      <c r="BJ46" s="248"/>
      <c r="BK46" s="240"/>
      <c r="BL46" s="241"/>
      <c r="BM46" s="333"/>
      <c r="BN46" s="303">
        <f t="shared" si="33"/>
        <v>19</v>
      </c>
      <c r="BO46" s="273" t="s">
        <v>49</v>
      </c>
      <c r="BP46" s="273"/>
      <c r="BQ46" s="273"/>
      <c r="BR46" s="273"/>
      <c r="BS46" s="273"/>
      <c r="BT46" s="273"/>
      <c r="BU46" s="273"/>
      <c r="BV46" s="273"/>
      <c r="BW46" s="273"/>
      <c r="BX46" s="273"/>
      <c r="BY46" s="273"/>
      <c r="BZ46" s="273" t="str">
        <f t="shared" si="43"/>
        <v>1207-19</v>
      </c>
      <c r="CA46" s="273" t="str">
        <f t="shared" si="44"/>
        <v>VDLM1207-19</v>
      </c>
      <c r="CB46" s="273" t="s">
        <v>302</v>
      </c>
      <c r="CC46" s="304" t="s">
        <v>303</v>
      </c>
      <c r="CD46" s="419">
        <f t="shared" si="45"/>
        <v>0</v>
      </c>
      <c r="CE46" s="306" t="str">
        <f t="shared" si="34"/>
        <v/>
      </c>
      <c r="CF46" s="306" t="str">
        <f t="shared" si="49"/>
        <v/>
      </c>
      <c r="CG46" s="306" t="str">
        <f t="shared" si="50"/>
        <v/>
      </c>
      <c r="CH46" s="306" t="str">
        <f t="shared" si="51"/>
        <v/>
      </c>
      <c r="CI46" s="306" t="str">
        <f t="shared" si="52"/>
        <v/>
      </c>
      <c r="CJ46" s="306" t="str">
        <f t="shared" si="53"/>
        <v/>
      </c>
      <c r="CK46" s="305">
        <v>1</v>
      </c>
      <c r="CL46" s="290"/>
      <c r="CM46" s="418"/>
      <c r="CN46" s="375" t="s">
        <v>211</v>
      </c>
      <c r="CO46" s="308"/>
      <c r="CP46" s="248"/>
      <c r="CQ46" s="240"/>
      <c r="CR46" s="241"/>
      <c r="CS46" s="242"/>
      <c r="CT46" s="82" t="b">
        <f t="shared" si="35"/>
        <v>1</v>
      </c>
      <c r="CU46" s="82" t="b">
        <f t="shared" si="36"/>
        <v>1</v>
      </c>
    </row>
    <row r="47" spans="1:99" ht="10.5" customHeight="1" x14ac:dyDescent="0.2">
      <c r="A47" s="423"/>
      <c r="B47" s="354">
        <f t="shared" si="46"/>
        <v>20</v>
      </c>
      <c r="C47" s="272"/>
      <c r="D47" s="272" t="s">
        <v>49</v>
      </c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3" t="str">
        <f t="shared" si="29"/>
        <v>1207-20</v>
      </c>
      <c r="P47" s="273" t="str">
        <f t="shared" si="37"/>
        <v>VDLM1207-20</v>
      </c>
      <c r="Q47" s="305" t="s">
        <v>304</v>
      </c>
      <c r="R47" s="304" t="s">
        <v>305</v>
      </c>
      <c r="S47" s="419">
        <f t="shared" si="38"/>
        <v>0</v>
      </c>
      <c r="T47" s="306"/>
      <c r="U47" s="306"/>
      <c r="V47" s="306"/>
      <c r="W47" s="306"/>
      <c r="X47" s="306"/>
      <c r="Y47" s="306"/>
      <c r="Z47" s="290">
        <v>2</v>
      </c>
      <c r="AA47" s="290"/>
      <c r="AB47" s="418"/>
      <c r="AC47" s="375" t="s">
        <v>211</v>
      </c>
      <c r="AD47" s="353"/>
      <c r="AE47" s="240"/>
      <c r="AF47" s="241"/>
      <c r="AG47" s="333"/>
      <c r="AH47" s="303">
        <f t="shared" si="31"/>
        <v>20</v>
      </c>
      <c r="AI47" s="273" t="s">
        <v>49</v>
      </c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 t="str">
        <f t="shared" si="39"/>
        <v>1207-20</v>
      </c>
      <c r="AU47" s="273" t="str">
        <f t="shared" si="40"/>
        <v>VDLM1207-20</v>
      </c>
      <c r="AV47" s="273" t="s">
        <v>304</v>
      </c>
      <c r="AW47" s="304" t="s">
        <v>305</v>
      </c>
      <c r="AX47" s="419">
        <f t="shared" si="41"/>
        <v>0</v>
      </c>
      <c r="AY47" s="306" t="str">
        <f t="shared" si="42"/>
        <v/>
      </c>
      <c r="AZ47" s="306" t="str">
        <f t="shared" si="54"/>
        <v/>
      </c>
      <c r="BA47" s="306" t="str">
        <f t="shared" si="55"/>
        <v/>
      </c>
      <c r="BB47" s="306" t="str">
        <f t="shared" si="56"/>
        <v/>
      </c>
      <c r="BC47" s="306" t="str">
        <f t="shared" si="57"/>
        <v/>
      </c>
      <c r="BD47" s="306" t="str">
        <f t="shared" si="58"/>
        <v/>
      </c>
      <c r="BE47" s="305">
        <v>2</v>
      </c>
      <c r="BF47" s="290"/>
      <c r="BG47" s="418"/>
      <c r="BH47" s="375" t="s">
        <v>211</v>
      </c>
      <c r="BI47" s="308"/>
      <c r="BJ47" s="249"/>
      <c r="BK47" s="236"/>
      <c r="BL47" s="237"/>
      <c r="BM47" s="333"/>
      <c r="BN47" s="303">
        <f t="shared" si="33"/>
        <v>20</v>
      </c>
      <c r="BO47" s="273" t="s">
        <v>49</v>
      </c>
      <c r="BP47" s="273"/>
      <c r="BQ47" s="273"/>
      <c r="BR47" s="273"/>
      <c r="BS47" s="273"/>
      <c r="BT47" s="273"/>
      <c r="BU47" s="273"/>
      <c r="BV47" s="273"/>
      <c r="BW47" s="273"/>
      <c r="BX47" s="273"/>
      <c r="BY47" s="273"/>
      <c r="BZ47" s="273" t="str">
        <f t="shared" si="43"/>
        <v>1207-20</v>
      </c>
      <c r="CA47" s="273" t="str">
        <f t="shared" si="44"/>
        <v>VDLM1207-20</v>
      </c>
      <c r="CB47" s="273" t="s">
        <v>304</v>
      </c>
      <c r="CC47" s="304" t="s">
        <v>305</v>
      </c>
      <c r="CD47" s="419">
        <f t="shared" si="45"/>
        <v>0</v>
      </c>
      <c r="CE47" s="306" t="str">
        <f t="shared" si="34"/>
        <v/>
      </c>
      <c r="CF47" s="306" t="str">
        <f t="shared" si="49"/>
        <v/>
      </c>
      <c r="CG47" s="306" t="str">
        <f t="shared" si="50"/>
        <v/>
      </c>
      <c r="CH47" s="306" t="str">
        <f t="shared" si="51"/>
        <v/>
      </c>
      <c r="CI47" s="306" t="str">
        <f t="shared" si="52"/>
        <v/>
      </c>
      <c r="CJ47" s="306" t="str">
        <f t="shared" si="53"/>
        <v/>
      </c>
      <c r="CK47" s="305">
        <v>2</v>
      </c>
      <c r="CL47" s="290"/>
      <c r="CM47" s="418"/>
      <c r="CN47" s="375" t="s">
        <v>211</v>
      </c>
      <c r="CO47" s="308"/>
      <c r="CP47" s="248"/>
      <c r="CQ47" s="240"/>
      <c r="CR47" s="241"/>
      <c r="CS47" s="242"/>
      <c r="CT47" s="82" t="b">
        <f t="shared" si="35"/>
        <v>1</v>
      </c>
      <c r="CU47" s="82" t="b">
        <f t="shared" si="36"/>
        <v>1</v>
      </c>
    </row>
    <row r="48" spans="1:99" ht="10.5" customHeight="1" x14ac:dyDescent="0.2">
      <c r="A48" s="423"/>
      <c r="B48" s="354">
        <f t="shared" si="46"/>
        <v>21</v>
      </c>
      <c r="C48" s="272"/>
      <c r="D48" s="272" t="s">
        <v>49</v>
      </c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3" t="str">
        <f t="shared" si="29"/>
        <v>1207-21</v>
      </c>
      <c r="P48" s="273" t="str">
        <f t="shared" si="37"/>
        <v>VDLM1207-21</v>
      </c>
      <c r="Q48" s="305" t="s">
        <v>306</v>
      </c>
      <c r="R48" s="304" t="s">
        <v>307</v>
      </c>
      <c r="S48" s="419">
        <f t="shared" si="38"/>
        <v>0</v>
      </c>
      <c r="T48" s="306"/>
      <c r="U48" s="306"/>
      <c r="V48" s="306"/>
      <c r="W48" s="306"/>
      <c r="X48" s="306"/>
      <c r="Y48" s="306"/>
      <c r="Z48" s="290">
        <v>2</v>
      </c>
      <c r="AA48" s="290"/>
      <c r="AB48" s="418"/>
      <c r="AC48" s="375" t="s">
        <v>211</v>
      </c>
      <c r="AD48" s="353"/>
      <c r="AE48" s="240"/>
      <c r="AF48" s="241"/>
      <c r="AG48" s="333"/>
      <c r="AH48" s="303">
        <f t="shared" si="31"/>
        <v>21</v>
      </c>
      <c r="AI48" s="273" t="s">
        <v>49</v>
      </c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 t="str">
        <f t="shared" si="39"/>
        <v>1207-21</v>
      </c>
      <c r="AU48" s="273" t="str">
        <f t="shared" si="40"/>
        <v>VDLM1207-21</v>
      </c>
      <c r="AV48" s="273" t="s">
        <v>306</v>
      </c>
      <c r="AW48" s="304" t="s">
        <v>307</v>
      </c>
      <c r="AX48" s="419">
        <f t="shared" si="41"/>
        <v>0</v>
      </c>
      <c r="AY48" s="306" t="str">
        <f t="shared" si="42"/>
        <v/>
      </c>
      <c r="AZ48" s="306" t="str">
        <f t="shared" si="54"/>
        <v/>
      </c>
      <c r="BA48" s="306" t="str">
        <f t="shared" si="55"/>
        <v/>
      </c>
      <c r="BB48" s="306" t="str">
        <f t="shared" si="56"/>
        <v/>
      </c>
      <c r="BC48" s="306" t="str">
        <f t="shared" si="57"/>
        <v/>
      </c>
      <c r="BD48" s="306" t="str">
        <f t="shared" si="58"/>
        <v/>
      </c>
      <c r="BE48" s="305">
        <v>2</v>
      </c>
      <c r="BF48" s="290"/>
      <c r="BG48" s="418"/>
      <c r="BH48" s="375" t="s">
        <v>211</v>
      </c>
      <c r="BI48" s="308"/>
      <c r="BJ48" s="249"/>
      <c r="BK48" s="236"/>
      <c r="BL48" s="237"/>
      <c r="BM48" s="333"/>
      <c r="BN48" s="303">
        <f t="shared" si="33"/>
        <v>21</v>
      </c>
      <c r="BO48" s="273" t="s">
        <v>49</v>
      </c>
      <c r="BP48" s="273"/>
      <c r="BQ48" s="273"/>
      <c r="BR48" s="273"/>
      <c r="BS48" s="273"/>
      <c r="BT48" s="273"/>
      <c r="BU48" s="273"/>
      <c r="BV48" s="273"/>
      <c r="BW48" s="273"/>
      <c r="BX48" s="273"/>
      <c r="BY48" s="273"/>
      <c r="BZ48" s="273" t="str">
        <f t="shared" si="43"/>
        <v>1207-21</v>
      </c>
      <c r="CA48" s="273" t="str">
        <f t="shared" si="44"/>
        <v>VDLM1207-21</v>
      </c>
      <c r="CB48" s="273" t="s">
        <v>306</v>
      </c>
      <c r="CC48" s="304" t="s">
        <v>307</v>
      </c>
      <c r="CD48" s="419">
        <f t="shared" si="45"/>
        <v>0</v>
      </c>
      <c r="CE48" s="306" t="str">
        <f t="shared" si="34"/>
        <v/>
      </c>
      <c r="CF48" s="306" t="str">
        <f t="shared" si="49"/>
        <v/>
      </c>
      <c r="CG48" s="306" t="str">
        <f t="shared" si="50"/>
        <v/>
      </c>
      <c r="CH48" s="306" t="str">
        <f t="shared" si="51"/>
        <v/>
      </c>
      <c r="CI48" s="306" t="str">
        <f t="shared" si="52"/>
        <v/>
      </c>
      <c r="CJ48" s="306" t="str">
        <f t="shared" si="53"/>
        <v/>
      </c>
      <c r="CK48" s="305">
        <v>2</v>
      </c>
      <c r="CL48" s="290"/>
      <c r="CM48" s="418"/>
      <c r="CN48" s="375" t="s">
        <v>211</v>
      </c>
      <c r="CO48" s="308"/>
      <c r="CP48" s="243"/>
      <c r="CQ48" s="240"/>
      <c r="CR48" s="241"/>
      <c r="CS48" s="242"/>
      <c r="CT48" s="82" t="b">
        <f t="shared" si="35"/>
        <v>1</v>
      </c>
      <c r="CU48" s="82" t="b">
        <f t="shared" si="36"/>
        <v>1</v>
      </c>
    </row>
    <row r="49" spans="1:99" ht="10.5" customHeight="1" x14ac:dyDescent="0.2">
      <c r="A49" s="423"/>
      <c r="B49" s="354">
        <f t="shared" si="46"/>
        <v>22</v>
      </c>
      <c r="C49" s="272"/>
      <c r="D49" s="272" t="s">
        <v>49</v>
      </c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3" t="str">
        <f ca="1">CONCATENATE("1207","-",B49,"-",$P$5)</f>
        <v>1207-22-800</v>
      </c>
      <c r="P49" s="273" t="str">
        <f t="shared" ref="P49:P50" ca="1" si="59">IF($P$5=800,CONCATENATE("VDLM",O49),"")</f>
        <v>VDLM1207-22-800</v>
      </c>
      <c r="Q49" s="305" t="s">
        <v>308</v>
      </c>
      <c r="R49" s="304" t="s">
        <v>309</v>
      </c>
      <c r="S49" s="419">
        <f t="shared" si="38"/>
        <v>0</v>
      </c>
      <c r="T49" s="306"/>
      <c r="U49" s="306"/>
      <c r="V49" s="306"/>
      <c r="W49" s="306"/>
      <c r="X49" s="306"/>
      <c r="Y49" s="306"/>
      <c r="Z49" s="290">
        <v>1</v>
      </c>
      <c r="AA49" s="290"/>
      <c r="AB49" s="418"/>
      <c r="AC49" s="375" t="str">
        <f ca="1">IF($P$5=800,"S","V")</f>
        <v>S</v>
      </c>
      <c r="AD49" s="353"/>
      <c r="AE49" s="240" t="s">
        <v>319</v>
      </c>
      <c r="AF49" s="241"/>
      <c r="AG49" s="333"/>
      <c r="AH49" s="303">
        <f t="shared" si="31"/>
        <v>22</v>
      </c>
      <c r="AI49" s="273" t="s">
        <v>49</v>
      </c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 t="str">
        <f ca="1">CONCATENATE("1207","-",AH49,"-",$P$5)</f>
        <v>1207-22-800</v>
      </c>
      <c r="AU49" s="273" t="str">
        <f t="shared" ref="AU49:AU50" ca="1" si="60">IF($P$5=800,CONCATENATE("VDLM",AT49),"")</f>
        <v>VDLM1207-22-800</v>
      </c>
      <c r="AV49" s="273" t="s">
        <v>308</v>
      </c>
      <c r="AW49" s="304" t="s">
        <v>309</v>
      </c>
      <c r="AX49" s="419">
        <f t="shared" si="41"/>
        <v>0</v>
      </c>
      <c r="AY49" s="306" t="str">
        <f t="shared" si="42"/>
        <v/>
      </c>
      <c r="AZ49" s="306" t="str">
        <f t="shared" si="54"/>
        <v/>
      </c>
      <c r="BA49" s="306" t="str">
        <f t="shared" si="55"/>
        <v/>
      </c>
      <c r="BB49" s="306" t="str">
        <f t="shared" si="56"/>
        <v/>
      </c>
      <c r="BC49" s="306" t="str">
        <f t="shared" si="57"/>
        <v/>
      </c>
      <c r="BD49" s="306" t="str">
        <f t="shared" si="58"/>
        <v/>
      </c>
      <c r="BE49" s="305">
        <v>1</v>
      </c>
      <c r="BF49" s="290"/>
      <c r="BG49" s="418"/>
      <c r="BH49" s="375" t="s">
        <v>211</v>
      </c>
      <c r="BI49" s="308"/>
      <c r="BJ49" s="248"/>
      <c r="BK49" s="240"/>
      <c r="BL49" s="241"/>
      <c r="BM49" s="333"/>
      <c r="BN49" s="303">
        <f t="shared" si="33"/>
        <v>22</v>
      </c>
      <c r="BO49" s="273" t="s">
        <v>49</v>
      </c>
      <c r="BP49" s="273"/>
      <c r="BQ49" s="273"/>
      <c r="BR49" s="273"/>
      <c r="BS49" s="273"/>
      <c r="BT49" s="273"/>
      <c r="BU49" s="273"/>
      <c r="BV49" s="273"/>
      <c r="BW49" s="273"/>
      <c r="BX49" s="273"/>
      <c r="BY49" s="273"/>
      <c r="BZ49" s="273" t="str">
        <f ca="1">CONCATENATE("1207","-",BN49,"-",$P$5)</f>
        <v>1207-22-800</v>
      </c>
      <c r="CA49" s="273" t="str">
        <f t="shared" ref="CA49:CA50" ca="1" si="61">IF($P$5=800,CONCATENATE("VDLM",BZ49),"")</f>
        <v>VDLM1207-22-800</v>
      </c>
      <c r="CB49" s="273" t="s">
        <v>308</v>
      </c>
      <c r="CC49" s="304" t="s">
        <v>309</v>
      </c>
      <c r="CD49" s="419">
        <f t="shared" si="45"/>
        <v>0</v>
      </c>
      <c r="CE49" s="306" t="str">
        <f t="shared" si="34"/>
        <v/>
      </c>
      <c r="CF49" s="306" t="str">
        <f t="shared" si="49"/>
        <v/>
      </c>
      <c r="CG49" s="306" t="str">
        <f t="shared" si="50"/>
        <v/>
      </c>
      <c r="CH49" s="306" t="str">
        <f t="shared" si="51"/>
        <v/>
      </c>
      <c r="CI49" s="306" t="str">
        <f t="shared" si="52"/>
        <v/>
      </c>
      <c r="CJ49" s="306" t="str">
        <f t="shared" si="53"/>
        <v/>
      </c>
      <c r="CK49" s="305">
        <v>1</v>
      </c>
      <c r="CL49" s="290"/>
      <c r="CM49" s="418"/>
      <c r="CN49" s="375" t="s">
        <v>211</v>
      </c>
      <c r="CO49" s="308"/>
      <c r="CP49" s="248"/>
      <c r="CQ49" s="240"/>
      <c r="CR49" s="241"/>
      <c r="CS49" s="242"/>
      <c r="CT49" s="82" t="b">
        <f t="shared" si="35"/>
        <v>1</v>
      </c>
      <c r="CU49" s="82" t="b">
        <f t="shared" si="36"/>
        <v>1</v>
      </c>
    </row>
    <row r="50" spans="1:99" ht="10.5" customHeight="1" x14ac:dyDescent="0.2">
      <c r="A50" s="423"/>
      <c r="B50" s="354">
        <f t="shared" si="46"/>
        <v>23</v>
      </c>
      <c r="C50" s="272"/>
      <c r="D50" s="272" t="s">
        <v>49</v>
      </c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3" t="str">
        <f ca="1">CONCATENATE("1207","-",B50,"-",$P$5)</f>
        <v>1207-23-800</v>
      </c>
      <c r="P50" s="273" t="str">
        <f t="shared" ca="1" si="59"/>
        <v>VDLM1207-23-800</v>
      </c>
      <c r="Q50" s="305" t="s">
        <v>310</v>
      </c>
      <c r="R50" s="304" t="s">
        <v>311</v>
      </c>
      <c r="S50" s="419">
        <f t="shared" si="38"/>
        <v>0</v>
      </c>
      <c r="T50" s="306"/>
      <c r="U50" s="306"/>
      <c r="V50" s="306"/>
      <c r="W50" s="306"/>
      <c r="X50" s="306"/>
      <c r="Y50" s="306"/>
      <c r="Z50" s="290">
        <v>1</v>
      </c>
      <c r="AA50" s="290"/>
      <c r="AB50" s="418"/>
      <c r="AC50" s="375" t="str">
        <f ca="1">IF($P$5=800,"S","V")</f>
        <v>S</v>
      </c>
      <c r="AD50" s="353"/>
      <c r="AE50" s="240" t="s">
        <v>319</v>
      </c>
      <c r="AF50" s="241"/>
      <c r="AG50" s="333"/>
      <c r="AH50" s="303">
        <f t="shared" si="31"/>
        <v>23</v>
      </c>
      <c r="AI50" s="273" t="s">
        <v>49</v>
      </c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 t="str">
        <f ca="1">CONCATENATE("1207","-",AH50,"-",$P$5)</f>
        <v>1207-23-800</v>
      </c>
      <c r="AU50" s="273" t="str">
        <f t="shared" ca="1" si="60"/>
        <v>VDLM1207-23-800</v>
      </c>
      <c r="AV50" s="273" t="s">
        <v>310</v>
      </c>
      <c r="AW50" s="304" t="s">
        <v>311</v>
      </c>
      <c r="AX50" s="419">
        <f t="shared" si="41"/>
        <v>0</v>
      </c>
      <c r="AY50" s="306" t="str">
        <f t="shared" si="42"/>
        <v/>
      </c>
      <c r="AZ50" s="306" t="str">
        <f t="shared" si="54"/>
        <v/>
      </c>
      <c r="BA50" s="306" t="str">
        <f t="shared" si="55"/>
        <v/>
      </c>
      <c r="BB50" s="306" t="str">
        <f t="shared" si="56"/>
        <v/>
      </c>
      <c r="BC50" s="306" t="str">
        <f t="shared" si="57"/>
        <v/>
      </c>
      <c r="BD50" s="306" t="str">
        <f t="shared" si="58"/>
        <v/>
      </c>
      <c r="BE50" s="305">
        <v>1</v>
      </c>
      <c r="BF50" s="290"/>
      <c r="BG50" s="418"/>
      <c r="BH50" s="375" t="s">
        <v>211</v>
      </c>
      <c r="BI50" s="308"/>
      <c r="BJ50" s="248"/>
      <c r="BK50" s="240"/>
      <c r="BL50" s="241"/>
      <c r="BM50" s="333"/>
      <c r="BN50" s="303">
        <f t="shared" si="33"/>
        <v>23</v>
      </c>
      <c r="BO50" s="273" t="s">
        <v>49</v>
      </c>
      <c r="BP50" s="273"/>
      <c r="BQ50" s="273"/>
      <c r="BR50" s="273"/>
      <c r="BS50" s="273"/>
      <c r="BT50" s="273"/>
      <c r="BU50" s="273"/>
      <c r="BV50" s="273"/>
      <c r="BW50" s="273"/>
      <c r="BX50" s="273"/>
      <c r="BY50" s="273"/>
      <c r="BZ50" s="273" t="str">
        <f ca="1">CONCATENATE("1207","-",BN50,"-",$P$5)</f>
        <v>1207-23-800</v>
      </c>
      <c r="CA50" s="273" t="str">
        <f t="shared" ca="1" si="61"/>
        <v>VDLM1207-23-800</v>
      </c>
      <c r="CB50" s="273" t="s">
        <v>310</v>
      </c>
      <c r="CC50" s="304" t="s">
        <v>311</v>
      </c>
      <c r="CD50" s="419">
        <f t="shared" si="45"/>
        <v>0</v>
      </c>
      <c r="CF50" s="306" t="str">
        <f t="shared" si="49"/>
        <v/>
      </c>
      <c r="CG50" s="306" t="str">
        <f t="shared" si="50"/>
        <v/>
      </c>
      <c r="CH50" s="306" t="str">
        <f t="shared" si="51"/>
        <v/>
      </c>
      <c r="CI50" s="306" t="str">
        <f t="shared" si="52"/>
        <v/>
      </c>
      <c r="CJ50" s="306" t="str">
        <f t="shared" si="53"/>
        <v/>
      </c>
      <c r="CK50" s="305">
        <v>1</v>
      </c>
      <c r="CL50" s="290"/>
      <c r="CM50" s="418"/>
      <c r="CN50" s="375" t="s">
        <v>211</v>
      </c>
      <c r="CO50" s="308"/>
      <c r="CP50" s="248"/>
      <c r="CQ50" s="240"/>
      <c r="CR50" s="241"/>
      <c r="CS50" s="242"/>
      <c r="CT50" s="82" t="b">
        <f t="shared" si="35"/>
        <v>1</v>
      </c>
      <c r="CU50" s="82" t="b">
        <f t="shared" si="36"/>
        <v>1</v>
      </c>
    </row>
    <row r="51" spans="1:99" ht="10.5" customHeight="1" x14ac:dyDescent="0.2">
      <c r="A51" s="423"/>
      <c r="B51" s="354">
        <f t="shared" si="46"/>
        <v>24</v>
      </c>
      <c r="C51" s="272"/>
      <c r="D51" s="272" t="s">
        <v>49</v>
      </c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3" t="str">
        <f t="shared" si="29"/>
        <v>1207-24</v>
      </c>
      <c r="P51" s="273" t="str">
        <f t="shared" si="37"/>
        <v>VDLM1207-24</v>
      </c>
      <c r="Q51" s="305" t="s">
        <v>310</v>
      </c>
      <c r="R51" s="304" t="s">
        <v>312</v>
      </c>
      <c r="S51" s="419">
        <f>(($Z$12+$Z$13)*Z51)-T51</f>
        <v>0</v>
      </c>
      <c r="T51" s="306">
        <f>Z15+Z16</f>
        <v>0</v>
      </c>
      <c r="U51" s="306"/>
      <c r="V51" s="306"/>
      <c r="W51" s="306"/>
      <c r="X51" s="306"/>
      <c r="Y51" s="306"/>
      <c r="Z51" s="290">
        <v>1</v>
      </c>
      <c r="AA51" s="290"/>
      <c r="AB51" s="418"/>
      <c r="AC51" s="375" t="s">
        <v>211</v>
      </c>
      <c r="AD51" s="353"/>
      <c r="AE51" s="240"/>
      <c r="AF51" s="241"/>
      <c r="AG51" s="333"/>
      <c r="AH51" s="303">
        <f t="shared" si="31"/>
        <v>24</v>
      </c>
      <c r="AI51" s="273" t="s">
        <v>49</v>
      </c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 t="str">
        <f>CONCATENATE("1207","-",AH51)</f>
        <v>1207-24</v>
      </c>
      <c r="AU51" s="273" t="str">
        <f t="shared" si="40"/>
        <v>VDLM1207-24</v>
      </c>
      <c r="AV51" s="273"/>
      <c r="AW51" s="304" t="s">
        <v>312</v>
      </c>
      <c r="AX51" s="419">
        <f>S51</f>
        <v>0</v>
      </c>
      <c r="AY51" s="306" t="str">
        <f t="shared" si="42"/>
        <v>0</v>
      </c>
      <c r="AZ51" s="306" t="str">
        <f t="shared" si="54"/>
        <v/>
      </c>
      <c r="BA51" s="306" t="str">
        <f t="shared" si="55"/>
        <v/>
      </c>
      <c r="BB51" s="306" t="str">
        <f t="shared" si="56"/>
        <v/>
      </c>
      <c r="BC51" s="306" t="str">
        <f t="shared" si="57"/>
        <v/>
      </c>
      <c r="BD51" s="306" t="str">
        <f t="shared" si="58"/>
        <v/>
      </c>
      <c r="BE51" s="305">
        <v>1</v>
      </c>
      <c r="BF51" s="290"/>
      <c r="BG51" s="418"/>
      <c r="BH51" s="375" t="s">
        <v>211</v>
      </c>
      <c r="BI51" s="308"/>
      <c r="BJ51" s="248"/>
      <c r="BK51" s="240"/>
      <c r="BL51" s="241"/>
      <c r="BM51" s="333"/>
      <c r="BN51" s="303">
        <f t="shared" si="33"/>
        <v>24</v>
      </c>
      <c r="BO51" s="273" t="s">
        <v>49</v>
      </c>
      <c r="BP51" s="273"/>
      <c r="BQ51" s="273"/>
      <c r="BR51" s="273"/>
      <c r="BS51" s="273"/>
      <c r="BT51" s="273"/>
      <c r="BU51" s="273"/>
      <c r="BV51" s="273"/>
      <c r="BW51" s="273"/>
      <c r="BX51" s="273"/>
      <c r="BY51" s="273"/>
      <c r="BZ51" s="273" t="str">
        <f>CONCATENATE("1207","-",BN51)</f>
        <v>1207-24</v>
      </c>
      <c r="CA51" s="273" t="str">
        <f t="shared" si="44"/>
        <v>VDLM1207-24</v>
      </c>
      <c r="CB51" s="273"/>
      <c r="CC51" s="304" t="s">
        <v>312</v>
      </c>
      <c r="CD51" s="419">
        <f>AX51</f>
        <v>0</v>
      </c>
      <c r="CE51" s="306" t="str">
        <f>CONCATENATE(AY51)</f>
        <v>0</v>
      </c>
      <c r="CF51" s="306" t="str">
        <f t="shared" si="49"/>
        <v/>
      </c>
      <c r="CG51" s="306" t="str">
        <f t="shared" si="50"/>
        <v/>
      </c>
      <c r="CH51" s="306" t="str">
        <f t="shared" si="51"/>
        <v/>
      </c>
      <c r="CI51" s="306" t="str">
        <f t="shared" si="52"/>
        <v/>
      </c>
      <c r="CJ51" s="306" t="str">
        <f t="shared" si="53"/>
        <v/>
      </c>
      <c r="CK51" s="305">
        <v>1</v>
      </c>
      <c r="CL51" s="290"/>
      <c r="CM51" s="418"/>
      <c r="CN51" s="375" t="s">
        <v>211</v>
      </c>
      <c r="CO51" s="308"/>
      <c r="CP51" s="248"/>
      <c r="CQ51" s="240"/>
      <c r="CR51" s="241"/>
      <c r="CS51" s="242"/>
      <c r="CT51" s="82" t="b">
        <f t="shared" si="35"/>
        <v>0</v>
      </c>
      <c r="CU51" s="82" t="b">
        <f t="shared" si="36"/>
        <v>1</v>
      </c>
    </row>
    <row r="52" spans="1:99" ht="10.5" customHeight="1" x14ac:dyDescent="0.2">
      <c r="A52" s="423"/>
      <c r="B52" s="354">
        <f t="shared" si="46"/>
        <v>25</v>
      </c>
      <c r="C52" s="272"/>
      <c r="D52" s="272" t="s">
        <v>49</v>
      </c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3" t="str">
        <f t="shared" si="29"/>
        <v>1207-25</v>
      </c>
      <c r="P52" s="273" t="str">
        <f t="shared" si="37"/>
        <v>VDLM1207-25</v>
      </c>
      <c r="Q52" s="305" t="s">
        <v>310</v>
      </c>
      <c r="R52" s="304" t="s">
        <v>313</v>
      </c>
      <c r="S52" s="419">
        <f>($Z$12+$Z$13)*Z52-S51</f>
        <v>0</v>
      </c>
      <c r="T52" s="306"/>
      <c r="U52" s="306"/>
      <c r="V52" s="306"/>
      <c r="W52" s="306"/>
      <c r="X52" s="306"/>
      <c r="Y52" s="306"/>
      <c r="Z52" s="290">
        <v>1</v>
      </c>
      <c r="AA52" s="290"/>
      <c r="AB52" s="418"/>
      <c r="AC52" s="375" t="s">
        <v>211</v>
      </c>
      <c r="AD52" s="353"/>
      <c r="AE52" s="240"/>
      <c r="AF52" s="241"/>
      <c r="AG52" s="333"/>
      <c r="AH52" s="303">
        <f t="shared" si="31"/>
        <v>25</v>
      </c>
      <c r="AI52" s="273" t="s">
        <v>49</v>
      </c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 t="str">
        <f t="shared" ref="AT52:AT56" si="62">CONCATENATE("1207","-",AH52)</f>
        <v>1207-25</v>
      </c>
      <c r="AU52" s="273" t="str">
        <f t="shared" si="40"/>
        <v>VDLM1207-25</v>
      </c>
      <c r="AV52" s="273"/>
      <c r="AW52" s="304" t="s">
        <v>313</v>
      </c>
      <c r="AX52" s="419">
        <f>S52</f>
        <v>0</v>
      </c>
      <c r="AY52" s="306" t="str">
        <f t="shared" si="42"/>
        <v/>
      </c>
      <c r="AZ52" s="306" t="str">
        <f t="shared" si="54"/>
        <v/>
      </c>
      <c r="BA52" s="306" t="str">
        <f t="shared" si="55"/>
        <v/>
      </c>
      <c r="BB52" s="306" t="str">
        <f t="shared" si="56"/>
        <v/>
      </c>
      <c r="BC52" s="306" t="str">
        <f t="shared" si="57"/>
        <v/>
      </c>
      <c r="BD52" s="306" t="str">
        <f t="shared" si="58"/>
        <v/>
      </c>
      <c r="BE52" s="305">
        <v>1</v>
      </c>
      <c r="BF52" s="290"/>
      <c r="BG52" s="418"/>
      <c r="BH52" s="375" t="s">
        <v>211</v>
      </c>
      <c r="BI52" s="308"/>
      <c r="BJ52" s="248"/>
      <c r="BK52" s="240"/>
      <c r="BL52" s="241"/>
      <c r="BM52" s="333"/>
      <c r="BN52" s="303">
        <f t="shared" si="33"/>
        <v>25</v>
      </c>
      <c r="BO52" s="273" t="s">
        <v>49</v>
      </c>
      <c r="BP52" s="273"/>
      <c r="BQ52" s="273"/>
      <c r="BR52" s="273"/>
      <c r="BS52" s="273"/>
      <c r="BT52" s="273"/>
      <c r="BU52" s="273"/>
      <c r="BV52" s="273"/>
      <c r="BW52" s="273"/>
      <c r="BX52" s="273"/>
      <c r="BY52" s="273"/>
      <c r="BZ52" s="273" t="str">
        <f t="shared" ref="BZ52:BZ68" si="63">CONCATENATE("1207","-",BN52)</f>
        <v>1207-25</v>
      </c>
      <c r="CA52" s="273" t="str">
        <f t="shared" si="44"/>
        <v>VDLM1207-25</v>
      </c>
      <c r="CB52" s="273"/>
      <c r="CC52" s="304" t="s">
        <v>313</v>
      </c>
      <c r="CD52" s="419">
        <f>AX52</f>
        <v>0</v>
      </c>
      <c r="CE52" s="306" t="str">
        <f t="shared" si="34"/>
        <v/>
      </c>
      <c r="CF52" s="306" t="str">
        <f t="shared" si="49"/>
        <v/>
      </c>
      <c r="CG52" s="306" t="str">
        <f t="shared" si="50"/>
        <v/>
      </c>
      <c r="CH52" s="306" t="str">
        <f t="shared" si="51"/>
        <v/>
      </c>
      <c r="CI52" s="306" t="str">
        <f t="shared" si="52"/>
        <v/>
      </c>
      <c r="CJ52" s="306" t="str">
        <f t="shared" si="53"/>
        <v/>
      </c>
      <c r="CK52" s="305">
        <v>1</v>
      </c>
      <c r="CL52" s="290"/>
      <c r="CM52" s="418"/>
      <c r="CN52" s="375" t="s">
        <v>211</v>
      </c>
      <c r="CO52" s="308"/>
      <c r="CP52" s="248"/>
      <c r="CQ52" s="240"/>
      <c r="CR52" s="241"/>
      <c r="CS52" s="242"/>
      <c r="CT52" s="82" t="b">
        <f t="shared" si="35"/>
        <v>0</v>
      </c>
      <c r="CU52" s="82" t="b">
        <f t="shared" si="36"/>
        <v>1</v>
      </c>
    </row>
    <row r="53" spans="1:99" ht="10.5" customHeight="1" x14ac:dyDescent="0.2">
      <c r="A53" s="423"/>
      <c r="B53" s="354">
        <f t="shared" si="46"/>
        <v>26</v>
      </c>
      <c r="C53" s="272"/>
      <c r="D53" s="272" t="s">
        <v>49</v>
      </c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3" t="str">
        <f t="shared" si="29"/>
        <v>1207-26</v>
      </c>
      <c r="P53" s="273" t="str">
        <f t="shared" si="37"/>
        <v>VDLM1207-26</v>
      </c>
      <c r="Q53" s="305" t="s">
        <v>310</v>
      </c>
      <c r="R53" s="304" t="s">
        <v>314</v>
      </c>
      <c r="S53" s="419">
        <f t="shared" si="38"/>
        <v>0</v>
      </c>
      <c r="T53" s="306"/>
      <c r="U53" s="306"/>
      <c r="V53" s="306"/>
      <c r="W53" s="306"/>
      <c r="X53" s="306"/>
      <c r="Y53" s="306"/>
      <c r="Z53" s="290">
        <v>1</v>
      </c>
      <c r="AA53" s="290"/>
      <c r="AB53" s="418"/>
      <c r="AC53" s="375" t="s">
        <v>211</v>
      </c>
      <c r="AD53" s="353"/>
      <c r="AE53" s="240"/>
      <c r="AF53" s="241"/>
      <c r="AG53" s="333"/>
      <c r="AH53" s="303">
        <f t="shared" si="31"/>
        <v>26</v>
      </c>
      <c r="AI53" s="273" t="s">
        <v>49</v>
      </c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 t="str">
        <f t="shared" si="62"/>
        <v>1207-26</v>
      </c>
      <c r="AU53" s="273" t="str">
        <f t="shared" si="40"/>
        <v>VDLM1207-26</v>
      </c>
      <c r="AV53" s="273"/>
      <c r="AW53" s="304" t="s">
        <v>314</v>
      </c>
      <c r="AX53" s="419">
        <f t="shared" si="41"/>
        <v>0</v>
      </c>
      <c r="AY53" s="306" t="str">
        <f t="shared" si="42"/>
        <v/>
      </c>
      <c r="AZ53" s="306" t="str">
        <f t="shared" si="54"/>
        <v/>
      </c>
      <c r="BA53" s="306" t="str">
        <f t="shared" si="55"/>
        <v/>
      </c>
      <c r="BB53" s="306" t="str">
        <f t="shared" si="56"/>
        <v/>
      </c>
      <c r="BC53" s="306" t="str">
        <f t="shared" si="57"/>
        <v/>
      </c>
      <c r="BD53" s="306" t="str">
        <f t="shared" si="58"/>
        <v/>
      </c>
      <c r="BE53" s="305">
        <v>1</v>
      </c>
      <c r="BF53" s="290"/>
      <c r="BG53" s="418"/>
      <c r="BH53" s="375" t="s">
        <v>211</v>
      </c>
      <c r="BI53" s="308"/>
      <c r="BJ53" s="248"/>
      <c r="BK53" s="240"/>
      <c r="BL53" s="241"/>
      <c r="BM53" s="333"/>
      <c r="BN53" s="303">
        <f t="shared" si="33"/>
        <v>26</v>
      </c>
      <c r="BO53" s="273" t="s">
        <v>49</v>
      </c>
      <c r="BP53" s="273"/>
      <c r="BQ53" s="273"/>
      <c r="BR53" s="273"/>
      <c r="BS53" s="273"/>
      <c r="BT53" s="273"/>
      <c r="BU53" s="273"/>
      <c r="BV53" s="273"/>
      <c r="BW53" s="273"/>
      <c r="BX53" s="273"/>
      <c r="BY53" s="273"/>
      <c r="BZ53" s="273" t="str">
        <f t="shared" si="63"/>
        <v>1207-26</v>
      </c>
      <c r="CA53" s="273" t="str">
        <f t="shared" si="44"/>
        <v>VDLM1207-26</v>
      </c>
      <c r="CB53" s="273"/>
      <c r="CC53" s="304" t="s">
        <v>314</v>
      </c>
      <c r="CD53" s="419">
        <f t="shared" ref="CD53:CD68" si="64">AX53</f>
        <v>0</v>
      </c>
      <c r="CE53" s="306" t="str">
        <f t="shared" si="34"/>
        <v/>
      </c>
      <c r="CF53" s="306" t="str">
        <f t="shared" si="49"/>
        <v/>
      </c>
      <c r="CG53" s="306" t="str">
        <f t="shared" si="50"/>
        <v/>
      </c>
      <c r="CH53" s="306" t="str">
        <f t="shared" si="51"/>
        <v/>
      </c>
      <c r="CI53" s="306" t="str">
        <f t="shared" si="52"/>
        <v/>
      </c>
      <c r="CJ53" s="306" t="str">
        <f t="shared" si="53"/>
        <v/>
      </c>
      <c r="CK53" s="305">
        <v>1</v>
      </c>
      <c r="CL53" s="290"/>
      <c r="CM53" s="418"/>
      <c r="CN53" s="375" t="s">
        <v>211</v>
      </c>
      <c r="CO53" s="308"/>
      <c r="CP53" s="248"/>
      <c r="CQ53" s="240"/>
      <c r="CR53" s="241"/>
      <c r="CS53" s="242"/>
      <c r="CT53" s="82" t="b">
        <f t="shared" si="35"/>
        <v>0</v>
      </c>
      <c r="CU53" s="82" t="b">
        <f t="shared" si="36"/>
        <v>1</v>
      </c>
    </row>
    <row r="54" spans="1:99" ht="10.5" customHeight="1" x14ac:dyDescent="0.2">
      <c r="A54" s="423"/>
      <c r="B54" s="354">
        <f t="shared" si="46"/>
        <v>27</v>
      </c>
      <c r="C54" s="272"/>
      <c r="D54" s="272" t="s">
        <v>49</v>
      </c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3" t="str">
        <f t="shared" si="29"/>
        <v>1207-27</v>
      </c>
      <c r="P54" s="273" t="str">
        <f t="shared" si="37"/>
        <v>VDLM1207-27</v>
      </c>
      <c r="Q54" s="305" t="s">
        <v>310</v>
      </c>
      <c r="R54" s="304" t="s">
        <v>315</v>
      </c>
      <c r="S54" s="419">
        <f t="shared" si="38"/>
        <v>0</v>
      </c>
      <c r="T54" s="306"/>
      <c r="U54" s="306"/>
      <c r="V54" s="306"/>
      <c r="W54" s="306"/>
      <c r="X54" s="306"/>
      <c r="Y54" s="306"/>
      <c r="Z54" s="290">
        <v>1</v>
      </c>
      <c r="AA54" s="290"/>
      <c r="AB54" s="418"/>
      <c r="AC54" s="375" t="s">
        <v>211</v>
      </c>
      <c r="AD54" s="353"/>
      <c r="AE54" s="240"/>
      <c r="AF54" s="241"/>
      <c r="AG54" s="333"/>
      <c r="AH54" s="303">
        <f t="shared" si="31"/>
        <v>27</v>
      </c>
      <c r="AI54" s="273" t="s">
        <v>49</v>
      </c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 t="str">
        <f t="shared" si="62"/>
        <v>1207-27</v>
      </c>
      <c r="AU54" s="273" t="str">
        <f t="shared" si="40"/>
        <v>VDLM1207-27</v>
      </c>
      <c r="AV54" s="273"/>
      <c r="AW54" s="304" t="s">
        <v>315</v>
      </c>
      <c r="AX54" s="419">
        <f t="shared" si="41"/>
        <v>0</v>
      </c>
      <c r="AY54" s="306" t="str">
        <f t="shared" si="42"/>
        <v/>
      </c>
      <c r="AZ54" s="306" t="str">
        <f t="shared" si="54"/>
        <v/>
      </c>
      <c r="BA54" s="306" t="str">
        <f t="shared" si="55"/>
        <v/>
      </c>
      <c r="BB54" s="306" t="str">
        <f t="shared" si="56"/>
        <v/>
      </c>
      <c r="BC54" s="306" t="str">
        <f t="shared" si="57"/>
        <v/>
      </c>
      <c r="BD54" s="306" t="str">
        <f t="shared" si="58"/>
        <v/>
      </c>
      <c r="BE54" s="305">
        <v>1</v>
      </c>
      <c r="BF54" s="290"/>
      <c r="BG54" s="418"/>
      <c r="BH54" s="375" t="s">
        <v>211</v>
      </c>
      <c r="BI54" s="308"/>
      <c r="BJ54" s="248"/>
      <c r="BK54" s="240"/>
      <c r="BL54" s="241"/>
      <c r="BM54" s="333"/>
      <c r="BN54" s="303">
        <f t="shared" si="33"/>
        <v>27</v>
      </c>
      <c r="BO54" s="273" t="s">
        <v>49</v>
      </c>
      <c r="BP54" s="273"/>
      <c r="BQ54" s="273"/>
      <c r="BR54" s="273"/>
      <c r="BS54" s="273"/>
      <c r="BT54" s="273"/>
      <c r="BU54" s="273"/>
      <c r="BV54" s="273"/>
      <c r="BW54" s="273"/>
      <c r="BX54" s="273"/>
      <c r="BY54" s="273"/>
      <c r="BZ54" s="273" t="str">
        <f t="shared" si="63"/>
        <v>1207-27</v>
      </c>
      <c r="CA54" s="273" t="str">
        <f t="shared" si="44"/>
        <v>VDLM1207-27</v>
      </c>
      <c r="CB54" s="273"/>
      <c r="CC54" s="304" t="s">
        <v>315</v>
      </c>
      <c r="CD54" s="419">
        <f t="shared" si="64"/>
        <v>0</v>
      </c>
      <c r="CE54" s="306" t="str">
        <f t="shared" si="34"/>
        <v/>
      </c>
      <c r="CF54" s="306" t="str">
        <f t="shared" si="49"/>
        <v/>
      </c>
      <c r="CG54" s="306" t="str">
        <f t="shared" si="50"/>
        <v/>
      </c>
      <c r="CH54" s="306" t="str">
        <f t="shared" si="51"/>
        <v/>
      </c>
      <c r="CI54" s="306" t="str">
        <f t="shared" si="52"/>
        <v/>
      </c>
      <c r="CJ54" s="306" t="str">
        <f t="shared" si="53"/>
        <v/>
      </c>
      <c r="CK54" s="305">
        <v>1</v>
      </c>
      <c r="CL54" s="290"/>
      <c r="CM54" s="418"/>
      <c r="CN54" s="375" t="s">
        <v>211</v>
      </c>
      <c r="CO54" s="308"/>
      <c r="CP54" s="248"/>
      <c r="CQ54" s="240"/>
      <c r="CR54" s="241"/>
      <c r="CS54" s="242"/>
      <c r="CT54" s="82" t="b">
        <f t="shared" si="35"/>
        <v>0</v>
      </c>
      <c r="CU54" s="82" t="b">
        <f t="shared" si="36"/>
        <v>1</v>
      </c>
    </row>
    <row r="55" spans="1:99" ht="10.5" customHeight="1" x14ac:dyDescent="0.2">
      <c r="A55" s="423"/>
      <c r="B55" s="354">
        <f t="shared" si="46"/>
        <v>28</v>
      </c>
      <c r="C55" s="272"/>
      <c r="D55" s="272" t="s">
        <v>49</v>
      </c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3" t="str">
        <f t="shared" si="29"/>
        <v>1207-28</v>
      </c>
      <c r="P55" s="273" t="str">
        <f t="shared" si="37"/>
        <v>VDLM1207-28</v>
      </c>
      <c r="Q55" s="305" t="s">
        <v>310</v>
      </c>
      <c r="R55" s="304" t="s">
        <v>316</v>
      </c>
      <c r="S55" s="419">
        <f>Z18+Z19</f>
        <v>0</v>
      </c>
      <c r="T55" s="306"/>
      <c r="U55" s="306"/>
      <c r="V55" s="306"/>
      <c r="W55" s="306"/>
      <c r="X55" s="306"/>
      <c r="Y55" s="306"/>
      <c r="Z55" s="290">
        <v>1</v>
      </c>
      <c r="AA55" s="290"/>
      <c r="AB55" s="418"/>
      <c r="AC55" s="375" t="s">
        <v>211</v>
      </c>
      <c r="AD55" s="353"/>
      <c r="AE55" s="240"/>
      <c r="AF55" s="241"/>
      <c r="AG55" s="333"/>
      <c r="AH55" s="303">
        <f t="shared" si="31"/>
        <v>28</v>
      </c>
      <c r="AI55" s="273" t="s">
        <v>49</v>
      </c>
      <c r="AJ55" s="273"/>
      <c r="AK55" s="273"/>
      <c r="AL55" s="273"/>
      <c r="AM55" s="273"/>
      <c r="AN55" s="273"/>
      <c r="AO55" s="273"/>
      <c r="AP55" s="273"/>
      <c r="AQ55" s="273"/>
      <c r="AR55" s="273"/>
      <c r="AS55" s="273"/>
      <c r="AT55" s="273" t="str">
        <f t="shared" si="62"/>
        <v>1207-28</v>
      </c>
      <c r="AU55" s="273" t="str">
        <f t="shared" si="40"/>
        <v>VDLM1207-28</v>
      </c>
      <c r="AV55" s="273"/>
      <c r="AW55" s="304" t="s">
        <v>316</v>
      </c>
      <c r="AX55" s="419">
        <f t="shared" si="41"/>
        <v>0</v>
      </c>
      <c r="AY55" s="306" t="str">
        <f t="shared" si="42"/>
        <v/>
      </c>
      <c r="AZ55" s="306" t="str">
        <f t="shared" si="54"/>
        <v/>
      </c>
      <c r="BA55" s="306" t="str">
        <f t="shared" si="55"/>
        <v/>
      </c>
      <c r="BB55" s="306" t="str">
        <f t="shared" si="56"/>
        <v/>
      </c>
      <c r="BC55" s="306" t="str">
        <f t="shared" si="57"/>
        <v/>
      </c>
      <c r="BD55" s="306" t="str">
        <f t="shared" si="58"/>
        <v/>
      </c>
      <c r="BE55" s="305">
        <v>1</v>
      </c>
      <c r="BF55" s="290"/>
      <c r="BG55" s="418"/>
      <c r="BH55" s="375" t="s">
        <v>211</v>
      </c>
      <c r="BI55" s="308"/>
      <c r="BJ55" s="248"/>
      <c r="BK55" s="240"/>
      <c r="BL55" s="241"/>
      <c r="BM55" s="333"/>
      <c r="BN55" s="303">
        <f t="shared" si="33"/>
        <v>28</v>
      </c>
      <c r="BO55" s="273" t="s">
        <v>49</v>
      </c>
      <c r="BP55" s="273"/>
      <c r="BQ55" s="273"/>
      <c r="BR55" s="273"/>
      <c r="BS55" s="273"/>
      <c r="BT55" s="273"/>
      <c r="BU55" s="273"/>
      <c r="BV55" s="273"/>
      <c r="BW55" s="273"/>
      <c r="BX55" s="273"/>
      <c r="BY55" s="273"/>
      <c r="BZ55" s="273" t="str">
        <f t="shared" si="63"/>
        <v>1207-28</v>
      </c>
      <c r="CA55" s="273" t="str">
        <f t="shared" si="44"/>
        <v>VDLM1207-28</v>
      </c>
      <c r="CB55" s="273"/>
      <c r="CC55" s="304" t="s">
        <v>316</v>
      </c>
      <c r="CD55" s="419">
        <f t="shared" si="64"/>
        <v>0</v>
      </c>
      <c r="CE55" s="306" t="str">
        <f t="shared" si="34"/>
        <v/>
      </c>
      <c r="CF55" s="306" t="str">
        <f t="shared" si="49"/>
        <v/>
      </c>
      <c r="CG55" s="306" t="str">
        <f t="shared" si="50"/>
        <v/>
      </c>
      <c r="CH55" s="306" t="str">
        <f t="shared" si="51"/>
        <v/>
      </c>
      <c r="CI55" s="306" t="str">
        <f t="shared" si="52"/>
        <v/>
      </c>
      <c r="CJ55" s="306" t="str">
        <f t="shared" si="53"/>
        <v/>
      </c>
      <c r="CK55" s="305">
        <v>1</v>
      </c>
      <c r="CL55" s="290"/>
      <c r="CM55" s="418"/>
      <c r="CN55" s="375" t="s">
        <v>211</v>
      </c>
      <c r="CO55" s="308"/>
      <c r="CP55" s="248"/>
      <c r="CQ55" s="240"/>
      <c r="CR55" s="241"/>
      <c r="CS55" s="242"/>
      <c r="CT55" s="82" t="b">
        <f t="shared" si="35"/>
        <v>0</v>
      </c>
      <c r="CU55" s="82" t="b">
        <f t="shared" si="36"/>
        <v>1</v>
      </c>
    </row>
    <row r="56" spans="1:99" ht="10.5" customHeight="1" x14ac:dyDescent="0.2">
      <c r="A56" s="423"/>
      <c r="B56" s="354">
        <f t="shared" si="46"/>
        <v>29</v>
      </c>
      <c r="C56" s="272"/>
      <c r="D56" s="272" t="s">
        <v>49</v>
      </c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3" t="str">
        <f t="shared" si="29"/>
        <v>1207-29</v>
      </c>
      <c r="P56" s="273" t="str">
        <f>CONCATENATE("VDLM",O56)</f>
        <v>VDLM1207-29</v>
      </c>
      <c r="Q56" s="305" t="s">
        <v>310</v>
      </c>
      <c r="R56" s="304" t="s">
        <v>317</v>
      </c>
      <c r="S56" s="419">
        <f>S55</f>
        <v>0</v>
      </c>
      <c r="T56" s="306"/>
      <c r="U56" s="306"/>
      <c r="V56" s="306"/>
      <c r="W56" s="306"/>
      <c r="X56" s="306"/>
      <c r="Y56" s="306"/>
      <c r="Z56" s="290">
        <v>1</v>
      </c>
      <c r="AA56" s="290"/>
      <c r="AB56" s="418"/>
      <c r="AC56" s="375" t="s">
        <v>211</v>
      </c>
      <c r="AD56" s="353"/>
      <c r="AE56" s="240"/>
      <c r="AF56" s="241"/>
      <c r="AG56" s="333"/>
      <c r="AH56" s="303">
        <f t="shared" si="31"/>
        <v>29</v>
      </c>
      <c r="AI56" s="273" t="s">
        <v>49</v>
      </c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 t="str">
        <f t="shared" si="62"/>
        <v>1207-29</v>
      </c>
      <c r="AU56" s="273" t="str">
        <f t="shared" si="40"/>
        <v>VDLM1207-29</v>
      </c>
      <c r="AV56" s="273"/>
      <c r="AW56" s="304" t="s">
        <v>317</v>
      </c>
      <c r="AX56" s="419">
        <f t="shared" si="41"/>
        <v>0</v>
      </c>
      <c r="AY56" s="306" t="str">
        <f t="shared" si="42"/>
        <v/>
      </c>
      <c r="AZ56" s="306" t="str">
        <f t="shared" si="54"/>
        <v/>
      </c>
      <c r="BA56" s="306" t="str">
        <f t="shared" si="55"/>
        <v/>
      </c>
      <c r="BB56" s="306" t="str">
        <f t="shared" si="56"/>
        <v/>
      </c>
      <c r="BC56" s="306" t="str">
        <f t="shared" si="57"/>
        <v/>
      </c>
      <c r="BD56" s="306" t="str">
        <f t="shared" si="58"/>
        <v/>
      </c>
      <c r="BE56" s="305">
        <v>1</v>
      </c>
      <c r="BF56" s="290"/>
      <c r="BG56" s="418"/>
      <c r="BH56" s="375" t="s">
        <v>211</v>
      </c>
      <c r="BI56" s="308"/>
      <c r="BJ56" s="248"/>
      <c r="BK56" s="240"/>
      <c r="BL56" s="241"/>
      <c r="BM56" s="333"/>
      <c r="BN56" s="303">
        <f t="shared" si="33"/>
        <v>29</v>
      </c>
      <c r="BO56" s="273" t="s">
        <v>49</v>
      </c>
      <c r="BP56" s="273"/>
      <c r="BQ56" s="273"/>
      <c r="BR56" s="273"/>
      <c r="BS56" s="273"/>
      <c r="BT56" s="273"/>
      <c r="BU56" s="273"/>
      <c r="BV56" s="273"/>
      <c r="BW56" s="273"/>
      <c r="BX56" s="273"/>
      <c r="BY56" s="273"/>
      <c r="BZ56" s="273" t="str">
        <f t="shared" si="63"/>
        <v>1207-29</v>
      </c>
      <c r="CA56" s="273" t="str">
        <f t="shared" si="44"/>
        <v>VDLM1207-29</v>
      </c>
      <c r="CB56" s="273"/>
      <c r="CC56" s="304" t="s">
        <v>317</v>
      </c>
      <c r="CD56" s="419">
        <f t="shared" si="64"/>
        <v>0</v>
      </c>
      <c r="CE56" s="306" t="str">
        <f t="shared" ref="CE56:CJ56" si="65">CONCATENATE(AY70)</f>
        <v/>
      </c>
      <c r="CF56" s="306" t="str">
        <f t="shared" si="65"/>
        <v/>
      </c>
      <c r="CG56" s="306" t="str">
        <f t="shared" si="65"/>
        <v/>
      </c>
      <c r="CH56" s="306" t="str">
        <f t="shared" si="65"/>
        <v/>
      </c>
      <c r="CI56" s="306" t="str">
        <f t="shared" si="65"/>
        <v/>
      </c>
      <c r="CJ56" s="306" t="str">
        <f t="shared" si="65"/>
        <v/>
      </c>
      <c r="CK56" s="305">
        <v>1</v>
      </c>
      <c r="CL56" s="290"/>
      <c r="CM56" s="418"/>
      <c r="CN56" s="375" t="s">
        <v>211</v>
      </c>
      <c r="CO56" s="308"/>
      <c r="CP56" s="248"/>
      <c r="CQ56" s="240"/>
      <c r="CR56" s="241"/>
      <c r="CS56" s="242"/>
      <c r="CT56" s="82" t="b">
        <f t="shared" si="35"/>
        <v>0</v>
      </c>
      <c r="CU56" s="82" t="b">
        <f t="shared" si="36"/>
        <v>1</v>
      </c>
    </row>
    <row r="57" spans="1:99" ht="10.5" customHeight="1" x14ac:dyDescent="0.2">
      <c r="A57" s="423"/>
      <c r="B57" s="354">
        <f t="shared" si="46"/>
        <v>30</v>
      </c>
      <c r="C57" s="272"/>
      <c r="D57" s="272" t="s">
        <v>49</v>
      </c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3" t="str">
        <f t="shared" si="29"/>
        <v>1207-30</v>
      </c>
      <c r="P57" s="273" t="str">
        <f>CONCATENATE("VDLM",O57)</f>
        <v>VDLM1207-30</v>
      </c>
      <c r="Q57" s="305"/>
      <c r="R57" s="304" t="s">
        <v>509</v>
      </c>
      <c r="S57" s="419">
        <f t="shared" si="38"/>
        <v>0</v>
      </c>
      <c r="T57" s="306"/>
      <c r="U57" s="306"/>
      <c r="V57" s="306"/>
      <c r="W57" s="306"/>
      <c r="X57" s="306"/>
      <c r="Y57" s="306"/>
      <c r="Z57" s="290">
        <v>8</v>
      </c>
      <c r="AA57" s="290"/>
      <c r="AB57" s="418"/>
      <c r="AC57" s="375" t="s">
        <v>211</v>
      </c>
      <c r="AD57" s="353"/>
      <c r="AE57" s="240"/>
      <c r="AF57" s="241"/>
      <c r="AG57" s="333"/>
      <c r="AH57" s="303">
        <f t="shared" si="31"/>
        <v>30</v>
      </c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  <c r="AW57" s="304"/>
      <c r="AX57" s="419"/>
      <c r="AY57" s="306"/>
      <c r="AZ57" s="306"/>
      <c r="BA57" s="306"/>
      <c r="BB57" s="306"/>
      <c r="BC57" s="306"/>
      <c r="BD57" s="306"/>
      <c r="BE57" s="305"/>
      <c r="BF57" s="290"/>
      <c r="BG57" s="418"/>
      <c r="BH57" s="375"/>
      <c r="BI57" s="308"/>
      <c r="BJ57" s="248"/>
      <c r="BK57" s="240"/>
      <c r="BL57" s="241"/>
      <c r="BM57" s="333"/>
      <c r="BN57" s="303">
        <f t="shared" si="33"/>
        <v>30</v>
      </c>
      <c r="BO57" s="273"/>
      <c r="BP57" s="273"/>
      <c r="BQ57" s="273"/>
      <c r="BR57" s="273"/>
      <c r="BS57" s="273"/>
      <c r="BT57" s="273"/>
      <c r="BU57" s="273"/>
      <c r="BV57" s="273"/>
      <c r="BW57" s="273"/>
      <c r="BX57" s="273"/>
      <c r="BY57" s="273"/>
      <c r="BZ57" s="273"/>
      <c r="CA57" s="273"/>
      <c r="CB57" s="273"/>
      <c r="CC57" s="304"/>
      <c r="CD57" s="419"/>
      <c r="CE57" s="306"/>
      <c r="CF57" s="306"/>
      <c r="CG57" s="306"/>
      <c r="CH57" s="306"/>
      <c r="CI57" s="306"/>
      <c r="CJ57" s="306"/>
      <c r="CK57" s="305"/>
      <c r="CL57" s="290"/>
      <c r="CM57" s="418"/>
      <c r="CN57" s="375"/>
      <c r="CO57" s="308"/>
      <c r="CP57" s="248"/>
      <c r="CQ57" s="240"/>
      <c r="CR57" s="241"/>
      <c r="CS57" s="242"/>
      <c r="CU57" s="82"/>
    </row>
    <row r="58" spans="1:99" ht="10.5" customHeight="1" x14ac:dyDescent="0.2">
      <c r="A58" s="423"/>
      <c r="B58" s="354">
        <f t="shared" si="46"/>
        <v>31</v>
      </c>
      <c r="C58" s="272"/>
      <c r="D58" s="272" t="s">
        <v>49</v>
      </c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3" t="str">
        <f t="shared" si="29"/>
        <v>1207-31</v>
      </c>
      <c r="P58" s="273" t="str">
        <f t="shared" ref="P58:P59" si="66">CONCATENATE("VDLM",O58)</f>
        <v>VDLM1207-31</v>
      </c>
      <c r="Q58" s="305"/>
      <c r="R58" s="304" t="s">
        <v>510</v>
      </c>
      <c r="S58" s="419">
        <f t="shared" si="38"/>
        <v>0</v>
      </c>
      <c r="T58" s="306"/>
      <c r="U58" s="306"/>
      <c r="V58" s="306"/>
      <c r="W58" s="306"/>
      <c r="X58" s="306"/>
      <c r="Y58" s="306"/>
      <c r="Z58" s="290">
        <v>1</v>
      </c>
      <c r="AA58" s="290"/>
      <c r="AB58" s="418"/>
      <c r="AC58" s="375" t="s">
        <v>211</v>
      </c>
      <c r="AD58" s="353"/>
      <c r="AE58" s="240"/>
      <c r="AF58" s="241"/>
      <c r="AG58" s="333"/>
      <c r="AH58" s="303">
        <f t="shared" si="31"/>
        <v>31</v>
      </c>
      <c r="AI58" s="273"/>
      <c r="AJ58" s="273"/>
      <c r="AK58" s="273"/>
      <c r="AL58" s="273"/>
      <c r="AM58" s="273"/>
      <c r="AN58" s="273"/>
      <c r="AO58" s="273"/>
      <c r="AP58" s="273"/>
      <c r="AQ58" s="273"/>
      <c r="AR58" s="273"/>
      <c r="AS58" s="273"/>
      <c r="AT58" s="273"/>
      <c r="AU58" s="273"/>
      <c r="AV58" s="273"/>
      <c r="AW58" s="304"/>
      <c r="AX58" s="419"/>
      <c r="AY58" s="306"/>
      <c r="AZ58" s="306"/>
      <c r="BA58" s="306"/>
      <c r="BB58" s="306"/>
      <c r="BC58" s="306"/>
      <c r="BD58" s="306"/>
      <c r="BE58" s="305"/>
      <c r="BF58" s="290"/>
      <c r="BG58" s="418"/>
      <c r="BH58" s="375"/>
      <c r="BI58" s="308"/>
      <c r="BJ58" s="248"/>
      <c r="BK58" s="240"/>
      <c r="BL58" s="241"/>
      <c r="BM58" s="333"/>
      <c r="BN58" s="303">
        <f t="shared" si="33"/>
        <v>31</v>
      </c>
      <c r="BO58" s="273"/>
      <c r="BP58" s="273"/>
      <c r="BQ58" s="273"/>
      <c r="BR58" s="273"/>
      <c r="BS58" s="273"/>
      <c r="BT58" s="273"/>
      <c r="BU58" s="273"/>
      <c r="BV58" s="273"/>
      <c r="BW58" s="273"/>
      <c r="BX58" s="273"/>
      <c r="BY58" s="273"/>
      <c r="BZ58" s="273"/>
      <c r="CA58" s="273"/>
      <c r="CB58" s="273"/>
      <c r="CC58" s="304"/>
      <c r="CD58" s="419"/>
      <c r="CE58" s="306"/>
      <c r="CF58" s="306"/>
      <c r="CG58" s="306"/>
      <c r="CH58" s="306"/>
      <c r="CI58" s="306"/>
      <c r="CJ58" s="306"/>
      <c r="CK58" s="305"/>
      <c r="CL58" s="290"/>
      <c r="CM58" s="418"/>
      <c r="CN58" s="375"/>
      <c r="CO58" s="308"/>
      <c r="CP58" s="248"/>
      <c r="CQ58" s="240"/>
      <c r="CR58" s="241"/>
      <c r="CS58" s="242"/>
      <c r="CU58" s="82"/>
    </row>
    <row r="59" spans="1:99" ht="10.5" customHeight="1" x14ac:dyDescent="0.2">
      <c r="A59" s="423"/>
      <c r="B59" s="354">
        <f t="shared" si="46"/>
        <v>32</v>
      </c>
      <c r="C59" s="272"/>
      <c r="D59" s="272" t="s">
        <v>49</v>
      </c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3" t="str">
        <f t="shared" si="29"/>
        <v>1207-32</v>
      </c>
      <c r="P59" s="273" t="str">
        <f t="shared" si="66"/>
        <v>VDLM1207-32</v>
      </c>
      <c r="Q59" s="305"/>
      <c r="R59" s="304" t="s">
        <v>511</v>
      </c>
      <c r="S59" s="419">
        <f t="shared" si="38"/>
        <v>0</v>
      </c>
      <c r="T59" s="306"/>
      <c r="U59" s="306"/>
      <c r="V59" s="306"/>
      <c r="W59" s="306"/>
      <c r="X59" s="306"/>
      <c r="Y59" s="306"/>
      <c r="Z59" s="290">
        <v>2</v>
      </c>
      <c r="AA59" s="290"/>
      <c r="AB59" s="418"/>
      <c r="AC59" s="375" t="s">
        <v>211</v>
      </c>
      <c r="AD59" s="353"/>
      <c r="AE59" s="240"/>
      <c r="AF59" s="241"/>
      <c r="AG59" s="333"/>
      <c r="AH59" s="303">
        <f t="shared" si="31"/>
        <v>32</v>
      </c>
      <c r="AI59" s="273"/>
      <c r="AJ59" s="273"/>
      <c r="AK59" s="273"/>
      <c r="AL59" s="273"/>
      <c r="AM59" s="273"/>
      <c r="AN59" s="273"/>
      <c r="AO59" s="273"/>
      <c r="AP59" s="273"/>
      <c r="AQ59" s="273"/>
      <c r="AR59" s="273"/>
      <c r="AS59" s="273"/>
      <c r="AT59" s="273"/>
      <c r="AU59" s="273"/>
      <c r="AV59" s="273"/>
      <c r="AW59" s="304"/>
      <c r="AX59" s="419"/>
      <c r="AY59" s="306"/>
      <c r="AZ59" s="306"/>
      <c r="BA59" s="306"/>
      <c r="BB59" s="306"/>
      <c r="BC59" s="306"/>
      <c r="BD59" s="306"/>
      <c r="BE59" s="305"/>
      <c r="BF59" s="290"/>
      <c r="BG59" s="418"/>
      <c r="BH59" s="375"/>
      <c r="BI59" s="308"/>
      <c r="BJ59" s="248"/>
      <c r="BK59" s="240"/>
      <c r="BL59" s="241"/>
      <c r="BM59" s="333"/>
      <c r="BN59" s="303">
        <f t="shared" si="33"/>
        <v>32</v>
      </c>
      <c r="BO59" s="273"/>
      <c r="BP59" s="273"/>
      <c r="BQ59" s="273"/>
      <c r="BR59" s="273"/>
      <c r="BS59" s="273"/>
      <c r="BT59" s="273"/>
      <c r="BU59" s="273"/>
      <c r="BV59" s="273"/>
      <c r="BW59" s="273"/>
      <c r="BX59" s="273"/>
      <c r="BY59" s="273"/>
      <c r="BZ59" s="273"/>
      <c r="CA59" s="273"/>
      <c r="CB59" s="273"/>
      <c r="CC59" s="304"/>
      <c r="CD59" s="419"/>
      <c r="CE59" s="306"/>
      <c r="CF59" s="306"/>
      <c r="CG59" s="306"/>
      <c r="CH59" s="306"/>
      <c r="CI59" s="306"/>
      <c r="CJ59" s="306"/>
      <c r="CK59" s="305"/>
      <c r="CL59" s="290"/>
      <c r="CM59" s="418"/>
      <c r="CN59" s="375"/>
      <c r="CO59" s="308"/>
      <c r="CP59" s="248"/>
      <c r="CQ59" s="240"/>
      <c r="CR59" s="241"/>
      <c r="CS59" s="242"/>
      <c r="CU59" s="82"/>
    </row>
    <row r="60" spans="1:99" ht="10.5" customHeight="1" x14ac:dyDescent="0.2">
      <c r="A60" s="423"/>
      <c r="B60" s="354">
        <f t="shared" si="46"/>
        <v>33</v>
      </c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3"/>
      <c r="P60" s="273"/>
      <c r="Q60" s="305"/>
      <c r="R60" s="304"/>
      <c r="S60" s="419"/>
      <c r="T60" s="306"/>
      <c r="U60" s="306"/>
      <c r="V60" s="306"/>
      <c r="W60" s="306"/>
      <c r="X60" s="306"/>
      <c r="Y60" s="306"/>
      <c r="Z60" s="290"/>
      <c r="AA60" s="290"/>
      <c r="AB60" s="418"/>
      <c r="AC60" s="375"/>
      <c r="AD60" s="353"/>
      <c r="AE60" s="240"/>
      <c r="AF60" s="241"/>
      <c r="AG60" s="333"/>
      <c r="AH60" s="303">
        <f t="shared" si="31"/>
        <v>33</v>
      </c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304"/>
      <c r="AX60" s="419"/>
      <c r="AY60" s="306"/>
      <c r="AZ60" s="306"/>
      <c r="BA60" s="306"/>
      <c r="BB60" s="306"/>
      <c r="BC60" s="306"/>
      <c r="BD60" s="306"/>
      <c r="BE60" s="305"/>
      <c r="BF60" s="290"/>
      <c r="BG60" s="418"/>
      <c r="BH60" s="375"/>
      <c r="BI60" s="308"/>
      <c r="BJ60" s="248"/>
      <c r="BK60" s="240"/>
      <c r="BL60" s="241"/>
      <c r="BM60" s="333"/>
      <c r="BN60" s="303">
        <f t="shared" si="33"/>
        <v>33</v>
      </c>
      <c r="BO60" s="273"/>
      <c r="BP60" s="273"/>
      <c r="BQ60" s="273"/>
      <c r="BR60" s="273"/>
      <c r="BS60" s="273"/>
      <c r="BT60" s="273"/>
      <c r="BU60" s="273"/>
      <c r="BV60" s="273"/>
      <c r="BW60" s="273"/>
      <c r="BX60" s="273"/>
      <c r="BY60" s="273"/>
      <c r="BZ60" s="273"/>
      <c r="CA60" s="273"/>
      <c r="CB60" s="273"/>
      <c r="CC60" s="304"/>
      <c r="CD60" s="419"/>
      <c r="CE60" s="306"/>
      <c r="CF60" s="306"/>
      <c r="CG60" s="306"/>
      <c r="CH60" s="306"/>
      <c r="CI60" s="306"/>
      <c r="CJ60" s="306"/>
      <c r="CK60" s="305"/>
      <c r="CL60" s="290"/>
      <c r="CM60" s="418"/>
      <c r="CN60" s="375"/>
      <c r="CO60" s="308"/>
      <c r="CP60" s="248"/>
      <c r="CQ60" s="240"/>
      <c r="CR60" s="241"/>
      <c r="CS60" s="242"/>
      <c r="CU60" s="82"/>
    </row>
    <row r="61" spans="1:99" ht="10.5" customHeight="1" x14ac:dyDescent="0.2">
      <c r="A61" s="423"/>
      <c r="B61" s="354">
        <f t="shared" si="46"/>
        <v>34</v>
      </c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3"/>
      <c r="P61" s="273"/>
      <c r="Q61" s="305"/>
      <c r="R61" s="304"/>
      <c r="S61" s="419"/>
      <c r="T61" s="306"/>
      <c r="U61" s="306"/>
      <c r="V61" s="306"/>
      <c r="W61" s="306"/>
      <c r="X61" s="306"/>
      <c r="Y61" s="306"/>
      <c r="Z61" s="290"/>
      <c r="AA61" s="290"/>
      <c r="AB61" s="418"/>
      <c r="AC61" s="375"/>
      <c r="AD61" s="353"/>
      <c r="AE61" s="240"/>
      <c r="AF61" s="241"/>
      <c r="AG61" s="333"/>
      <c r="AH61" s="303">
        <f t="shared" si="31"/>
        <v>34</v>
      </c>
      <c r="AI61" s="273"/>
      <c r="AJ61" s="273"/>
      <c r="AK61" s="273"/>
      <c r="AL61" s="273"/>
      <c r="AM61" s="273"/>
      <c r="AN61" s="273"/>
      <c r="AO61" s="273"/>
      <c r="AP61" s="273"/>
      <c r="AQ61" s="273"/>
      <c r="AR61" s="273"/>
      <c r="AS61" s="273"/>
      <c r="AT61" s="273"/>
      <c r="AU61" s="273"/>
      <c r="AV61" s="273"/>
      <c r="AW61" s="304"/>
      <c r="AX61" s="419"/>
      <c r="AY61" s="306"/>
      <c r="AZ61" s="306"/>
      <c r="BA61" s="306"/>
      <c r="BB61" s="306"/>
      <c r="BC61" s="306"/>
      <c r="BD61" s="306"/>
      <c r="BE61" s="305"/>
      <c r="BF61" s="290"/>
      <c r="BG61" s="418"/>
      <c r="BH61" s="375"/>
      <c r="BI61" s="308"/>
      <c r="BJ61" s="248"/>
      <c r="BK61" s="240"/>
      <c r="BL61" s="241"/>
      <c r="BM61" s="333"/>
      <c r="BN61" s="303">
        <f t="shared" si="33"/>
        <v>34</v>
      </c>
      <c r="BO61" s="273"/>
      <c r="BP61" s="273"/>
      <c r="BQ61" s="273"/>
      <c r="BR61" s="273"/>
      <c r="BS61" s="273"/>
      <c r="BT61" s="273"/>
      <c r="BU61" s="273"/>
      <c r="BV61" s="273"/>
      <c r="BW61" s="273"/>
      <c r="BX61" s="273"/>
      <c r="BY61" s="273"/>
      <c r="BZ61" s="273"/>
      <c r="CA61" s="273"/>
      <c r="CB61" s="273"/>
      <c r="CC61" s="304"/>
      <c r="CD61" s="419"/>
      <c r="CE61" s="306"/>
      <c r="CF61" s="306"/>
      <c r="CG61" s="306"/>
      <c r="CH61" s="306"/>
      <c r="CI61" s="306"/>
      <c r="CJ61" s="306"/>
      <c r="CK61" s="305"/>
      <c r="CL61" s="290"/>
      <c r="CM61" s="418"/>
      <c r="CN61" s="375"/>
      <c r="CO61" s="308"/>
      <c r="CP61" s="248"/>
      <c r="CQ61" s="240"/>
      <c r="CR61" s="241"/>
      <c r="CS61" s="242"/>
      <c r="CU61" s="82"/>
    </row>
    <row r="62" spans="1:99" ht="10.5" customHeight="1" x14ac:dyDescent="0.2">
      <c r="A62" s="423"/>
      <c r="B62" s="354">
        <f t="shared" si="46"/>
        <v>35</v>
      </c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3"/>
      <c r="P62" s="273"/>
      <c r="Q62" s="305"/>
      <c r="R62" s="304"/>
      <c r="S62" s="419"/>
      <c r="T62" s="306"/>
      <c r="U62" s="306"/>
      <c r="V62" s="306"/>
      <c r="W62" s="306"/>
      <c r="X62" s="306"/>
      <c r="Y62" s="306"/>
      <c r="Z62" s="290"/>
      <c r="AA62" s="290"/>
      <c r="AB62" s="418"/>
      <c r="AC62" s="375"/>
      <c r="AD62" s="353"/>
      <c r="AE62" s="240"/>
      <c r="AF62" s="241"/>
      <c r="AG62" s="333"/>
      <c r="AH62" s="303">
        <f t="shared" si="31"/>
        <v>35</v>
      </c>
      <c r="AI62" s="273"/>
      <c r="AJ62" s="273"/>
      <c r="AK62" s="273"/>
      <c r="AL62" s="273"/>
      <c r="AM62" s="273"/>
      <c r="AN62" s="273"/>
      <c r="AO62" s="273"/>
      <c r="AP62" s="273"/>
      <c r="AQ62" s="273"/>
      <c r="AR62" s="273"/>
      <c r="AS62" s="273"/>
      <c r="AT62" s="273"/>
      <c r="AU62" s="273"/>
      <c r="AV62" s="273"/>
      <c r="AW62" s="304"/>
      <c r="AX62" s="419"/>
      <c r="AY62" s="306"/>
      <c r="AZ62" s="306"/>
      <c r="BA62" s="306"/>
      <c r="BB62" s="306"/>
      <c r="BC62" s="306"/>
      <c r="BD62" s="306"/>
      <c r="BE62" s="305"/>
      <c r="BF62" s="290"/>
      <c r="BG62" s="418"/>
      <c r="BH62" s="375"/>
      <c r="BI62" s="308"/>
      <c r="BJ62" s="248"/>
      <c r="BK62" s="240"/>
      <c r="BL62" s="241"/>
      <c r="BM62" s="333"/>
      <c r="BN62" s="303">
        <f t="shared" si="33"/>
        <v>35</v>
      </c>
      <c r="BO62" s="273"/>
      <c r="BP62" s="273"/>
      <c r="BQ62" s="273"/>
      <c r="BR62" s="273"/>
      <c r="BS62" s="273"/>
      <c r="BT62" s="273"/>
      <c r="BU62" s="273"/>
      <c r="BV62" s="273"/>
      <c r="BW62" s="273"/>
      <c r="BX62" s="273"/>
      <c r="BY62" s="273"/>
      <c r="BZ62" s="273"/>
      <c r="CA62" s="273"/>
      <c r="CB62" s="273"/>
      <c r="CC62" s="304"/>
      <c r="CD62" s="419"/>
      <c r="CE62" s="306"/>
      <c r="CF62" s="306"/>
      <c r="CG62" s="306"/>
      <c r="CH62" s="306"/>
      <c r="CI62" s="306"/>
      <c r="CJ62" s="306"/>
      <c r="CK62" s="305"/>
      <c r="CL62" s="290"/>
      <c r="CM62" s="418"/>
      <c r="CN62" s="375"/>
      <c r="CO62" s="308"/>
      <c r="CP62" s="248"/>
      <c r="CQ62" s="240"/>
      <c r="CR62" s="241"/>
      <c r="CS62" s="242"/>
      <c r="CU62" s="82"/>
    </row>
    <row r="63" spans="1:99" ht="10.5" customHeight="1" x14ac:dyDescent="0.2">
      <c r="A63" s="423"/>
      <c r="B63" s="354">
        <f t="shared" si="46"/>
        <v>36</v>
      </c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3"/>
      <c r="P63" s="273"/>
      <c r="Q63" s="305"/>
      <c r="R63" s="304"/>
      <c r="S63" s="419"/>
      <c r="T63" s="306"/>
      <c r="U63" s="306"/>
      <c r="V63" s="306"/>
      <c r="W63" s="306"/>
      <c r="X63" s="306"/>
      <c r="Y63" s="306"/>
      <c r="Z63" s="290"/>
      <c r="AA63" s="290"/>
      <c r="AB63" s="418"/>
      <c r="AC63" s="375"/>
      <c r="AD63" s="353"/>
      <c r="AE63" s="240"/>
      <c r="AF63" s="241"/>
      <c r="AG63" s="333"/>
      <c r="AH63" s="303">
        <f t="shared" si="31"/>
        <v>36</v>
      </c>
      <c r="AI63" s="273"/>
      <c r="AJ63" s="273"/>
      <c r="AK63" s="273"/>
      <c r="AL63" s="273"/>
      <c r="AM63" s="273"/>
      <c r="AN63" s="273"/>
      <c r="AO63" s="273"/>
      <c r="AP63" s="273"/>
      <c r="AQ63" s="273"/>
      <c r="AR63" s="273"/>
      <c r="AS63" s="273"/>
      <c r="AT63" s="273"/>
      <c r="AU63" s="273"/>
      <c r="AV63" s="273"/>
      <c r="AW63" s="304"/>
      <c r="AX63" s="419"/>
      <c r="AY63" s="306"/>
      <c r="AZ63" s="306"/>
      <c r="BA63" s="306"/>
      <c r="BB63" s="306"/>
      <c r="BC63" s="306"/>
      <c r="BD63" s="306"/>
      <c r="BE63" s="305"/>
      <c r="BF63" s="290"/>
      <c r="BG63" s="418"/>
      <c r="BH63" s="375"/>
      <c r="BI63" s="308"/>
      <c r="BJ63" s="248"/>
      <c r="BK63" s="240"/>
      <c r="BL63" s="241"/>
      <c r="BM63" s="333"/>
      <c r="BN63" s="303">
        <f t="shared" ref="BN63:BN66" si="67">B63</f>
        <v>36</v>
      </c>
      <c r="BO63" s="273"/>
      <c r="BP63" s="273"/>
      <c r="BQ63" s="273"/>
      <c r="BR63" s="273"/>
      <c r="BS63" s="273"/>
      <c r="BT63" s="273"/>
      <c r="BU63" s="273"/>
      <c r="BV63" s="273"/>
      <c r="BW63" s="273"/>
      <c r="BX63" s="273"/>
      <c r="BY63" s="273"/>
      <c r="BZ63" s="273"/>
      <c r="CA63" s="273"/>
      <c r="CB63" s="273"/>
      <c r="CC63" s="304"/>
      <c r="CD63" s="419"/>
      <c r="CE63" s="306"/>
      <c r="CF63" s="306"/>
      <c r="CG63" s="306"/>
      <c r="CH63" s="306"/>
      <c r="CI63" s="306"/>
      <c r="CJ63" s="306"/>
      <c r="CK63" s="305"/>
      <c r="CL63" s="290"/>
      <c r="CM63" s="418"/>
      <c r="CN63" s="375"/>
      <c r="CO63" s="308"/>
      <c r="CP63" s="248"/>
      <c r="CQ63" s="240"/>
      <c r="CR63" s="241"/>
      <c r="CS63" s="242"/>
      <c r="CU63" s="82"/>
    </row>
    <row r="64" spans="1:99" ht="10.5" customHeight="1" x14ac:dyDescent="0.2">
      <c r="A64" s="423"/>
      <c r="B64" s="354">
        <f t="shared" si="46"/>
        <v>37</v>
      </c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3"/>
      <c r="P64" s="273"/>
      <c r="Q64" s="305"/>
      <c r="R64" s="304"/>
      <c r="S64" s="419"/>
      <c r="T64" s="306"/>
      <c r="U64" s="306"/>
      <c r="V64" s="306"/>
      <c r="W64" s="306"/>
      <c r="X64" s="306"/>
      <c r="Y64" s="306"/>
      <c r="Z64" s="290"/>
      <c r="AA64" s="290"/>
      <c r="AB64" s="418"/>
      <c r="AC64" s="375"/>
      <c r="AD64" s="353"/>
      <c r="AE64" s="240"/>
      <c r="AF64" s="241"/>
      <c r="AG64" s="333"/>
      <c r="AH64" s="303">
        <f t="shared" si="31"/>
        <v>37</v>
      </c>
      <c r="AI64" s="273"/>
      <c r="AJ64" s="273"/>
      <c r="AK64" s="273"/>
      <c r="AL64" s="273"/>
      <c r="AM64" s="273"/>
      <c r="AN64" s="273"/>
      <c r="AO64" s="273"/>
      <c r="AP64" s="273"/>
      <c r="AQ64" s="273"/>
      <c r="AR64" s="273"/>
      <c r="AS64" s="273"/>
      <c r="AT64" s="273"/>
      <c r="AU64" s="273"/>
      <c r="AV64" s="273"/>
      <c r="AW64" s="304"/>
      <c r="AX64" s="419"/>
      <c r="AY64" s="306"/>
      <c r="AZ64" s="306"/>
      <c r="BA64" s="306"/>
      <c r="BB64" s="306"/>
      <c r="BC64" s="306"/>
      <c r="BD64" s="306"/>
      <c r="BE64" s="305"/>
      <c r="BF64" s="290"/>
      <c r="BG64" s="418"/>
      <c r="BH64" s="375"/>
      <c r="BI64" s="308"/>
      <c r="BJ64" s="248"/>
      <c r="BK64" s="240"/>
      <c r="BL64" s="241"/>
      <c r="BM64" s="333"/>
      <c r="BN64" s="303">
        <f t="shared" si="67"/>
        <v>37</v>
      </c>
      <c r="BO64" s="273"/>
      <c r="BP64" s="273"/>
      <c r="BQ64" s="273"/>
      <c r="BR64" s="273"/>
      <c r="BS64" s="273"/>
      <c r="BT64" s="273"/>
      <c r="BU64" s="273"/>
      <c r="BV64" s="273"/>
      <c r="BW64" s="273"/>
      <c r="BX64" s="273"/>
      <c r="BY64" s="273"/>
      <c r="BZ64" s="273"/>
      <c r="CA64" s="273"/>
      <c r="CB64" s="273"/>
      <c r="CC64" s="304"/>
      <c r="CD64" s="419"/>
      <c r="CE64" s="306"/>
      <c r="CF64" s="306"/>
      <c r="CG64" s="306"/>
      <c r="CH64" s="306"/>
      <c r="CI64" s="306"/>
      <c r="CJ64" s="306"/>
      <c r="CK64" s="305"/>
      <c r="CL64" s="290"/>
      <c r="CM64" s="418"/>
      <c r="CN64" s="375"/>
      <c r="CO64" s="308"/>
      <c r="CP64" s="248"/>
      <c r="CQ64" s="240"/>
      <c r="CR64" s="241"/>
      <c r="CS64" s="242"/>
      <c r="CU64" s="82"/>
    </row>
    <row r="65" spans="1:99" ht="10.5" customHeight="1" x14ac:dyDescent="0.2">
      <c r="A65" s="423"/>
      <c r="B65" s="354">
        <f t="shared" si="46"/>
        <v>38</v>
      </c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3"/>
      <c r="P65" s="273"/>
      <c r="Q65" s="305"/>
      <c r="R65" s="304"/>
      <c r="S65" s="419"/>
      <c r="T65" s="306"/>
      <c r="U65" s="306"/>
      <c r="V65" s="306"/>
      <c r="W65" s="306"/>
      <c r="X65" s="306"/>
      <c r="Y65" s="306"/>
      <c r="Z65" s="290"/>
      <c r="AA65" s="290"/>
      <c r="AB65" s="418"/>
      <c r="AC65" s="375"/>
      <c r="AD65" s="353"/>
      <c r="AE65" s="240"/>
      <c r="AF65" s="241"/>
      <c r="AG65" s="333"/>
      <c r="AH65" s="303">
        <f t="shared" si="31"/>
        <v>38</v>
      </c>
      <c r="AI65" s="273"/>
      <c r="AJ65" s="273"/>
      <c r="AK65" s="273"/>
      <c r="AL65" s="273"/>
      <c r="AM65" s="273"/>
      <c r="AN65" s="273"/>
      <c r="AO65" s="273"/>
      <c r="AP65" s="273"/>
      <c r="AQ65" s="273"/>
      <c r="AR65" s="273"/>
      <c r="AS65" s="273"/>
      <c r="AT65" s="273"/>
      <c r="AU65" s="273"/>
      <c r="AV65" s="273"/>
      <c r="AW65" s="304"/>
      <c r="AX65" s="419"/>
      <c r="AY65" s="306"/>
      <c r="AZ65" s="306"/>
      <c r="BA65" s="306"/>
      <c r="BB65" s="306"/>
      <c r="BC65" s="306"/>
      <c r="BD65" s="306"/>
      <c r="BE65" s="305"/>
      <c r="BF65" s="290"/>
      <c r="BG65" s="418"/>
      <c r="BH65" s="375"/>
      <c r="BI65" s="308"/>
      <c r="BJ65" s="248"/>
      <c r="BK65" s="240"/>
      <c r="BL65" s="241"/>
      <c r="BM65" s="333"/>
      <c r="BN65" s="303">
        <f t="shared" si="67"/>
        <v>38</v>
      </c>
      <c r="BO65" s="273"/>
      <c r="BP65" s="273"/>
      <c r="BQ65" s="273"/>
      <c r="BR65" s="273"/>
      <c r="BS65" s="273"/>
      <c r="BT65" s="273"/>
      <c r="BU65" s="273"/>
      <c r="BV65" s="273"/>
      <c r="BW65" s="273"/>
      <c r="BX65" s="273"/>
      <c r="BY65" s="273"/>
      <c r="BZ65" s="273"/>
      <c r="CA65" s="273"/>
      <c r="CB65" s="273"/>
      <c r="CC65" s="304"/>
      <c r="CD65" s="419"/>
      <c r="CE65" s="306"/>
      <c r="CF65" s="306"/>
      <c r="CG65" s="306"/>
      <c r="CH65" s="306"/>
      <c r="CI65" s="306"/>
      <c r="CJ65" s="306"/>
      <c r="CK65" s="305"/>
      <c r="CL65" s="290"/>
      <c r="CM65" s="418"/>
      <c r="CN65" s="375"/>
      <c r="CO65" s="308"/>
      <c r="CP65" s="248"/>
      <c r="CQ65" s="240"/>
      <c r="CR65" s="241"/>
      <c r="CS65" s="242"/>
      <c r="CU65" s="82"/>
    </row>
    <row r="66" spans="1:99" ht="10.5" customHeight="1" x14ac:dyDescent="0.2">
      <c r="A66" s="423"/>
      <c r="B66" s="354">
        <f t="shared" si="46"/>
        <v>39</v>
      </c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3"/>
      <c r="P66" s="273"/>
      <c r="Q66" s="305"/>
      <c r="R66" s="304"/>
      <c r="S66" s="419"/>
      <c r="T66" s="306"/>
      <c r="U66" s="306"/>
      <c r="V66" s="306"/>
      <c r="W66" s="306"/>
      <c r="X66" s="306"/>
      <c r="Y66" s="306"/>
      <c r="Z66" s="290"/>
      <c r="AA66" s="290"/>
      <c r="AB66" s="418"/>
      <c r="AC66" s="375"/>
      <c r="AD66" s="353"/>
      <c r="AE66" s="240"/>
      <c r="AF66" s="241"/>
      <c r="AG66" s="333"/>
      <c r="AH66" s="303">
        <f t="shared" si="31"/>
        <v>39</v>
      </c>
      <c r="AI66" s="273"/>
      <c r="AJ66" s="273"/>
      <c r="AK66" s="273"/>
      <c r="AL66" s="273"/>
      <c r="AM66" s="273"/>
      <c r="AN66" s="273"/>
      <c r="AO66" s="273"/>
      <c r="AP66" s="273"/>
      <c r="AQ66" s="273"/>
      <c r="AR66" s="273"/>
      <c r="AS66" s="273"/>
      <c r="AT66" s="273"/>
      <c r="AU66" s="273"/>
      <c r="AV66" s="273"/>
      <c r="AW66" s="304"/>
      <c r="AX66" s="419"/>
      <c r="AY66" s="306"/>
      <c r="AZ66" s="306"/>
      <c r="BA66" s="306"/>
      <c r="BB66" s="306"/>
      <c r="BC66" s="306"/>
      <c r="BD66" s="306"/>
      <c r="BE66" s="305"/>
      <c r="BF66" s="290"/>
      <c r="BG66" s="418"/>
      <c r="BH66" s="375"/>
      <c r="BI66" s="308"/>
      <c r="BJ66" s="248"/>
      <c r="BK66" s="240"/>
      <c r="BL66" s="241"/>
      <c r="BM66" s="333"/>
      <c r="BN66" s="303">
        <f t="shared" si="67"/>
        <v>39</v>
      </c>
      <c r="BO66" s="273"/>
      <c r="BP66" s="273"/>
      <c r="BQ66" s="273"/>
      <c r="BR66" s="273"/>
      <c r="BS66" s="273"/>
      <c r="BT66" s="273"/>
      <c r="BU66" s="273"/>
      <c r="BV66" s="273"/>
      <c r="BW66" s="273"/>
      <c r="BX66" s="273"/>
      <c r="BY66" s="273"/>
      <c r="BZ66" s="273"/>
      <c r="CA66" s="273"/>
      <c r="CB66" s="273"/>
      <c r="CC66" s="304"/>
      <c r="CD66" s="419"/>
      <c r="CE66" s="306"/>
      <c r="CF66" s="306"/>
      <c r="CG66" s="306"/>
      <c r="CH66" s="306"/>
      <c r="CI66" s="306"/>
      <c r="CJ66" s="306"/>
      <c r="CK66" s="305"/>
      <c r="CL66" s="290"/>
      <c r="CM66" s="418"/>
      <c r="CN66" s="375"/>
      <c r="CO66" s="308"/>
      <c r="CP66" s="248"/>
      <c r="CQ66" s="240"/>
      <c r="CR66" s="241"/>
      <c r="CS66" s="242"/>
      <c r="CU66" s="82"/>
    </row>
    <row r="67" spans="1:99" ht="10.5" customHeight="1" x14ac:dyDescent="0.2">
      <c r="A67" s="423"/>
      <c r="B67" s="354">
        <f t="shared" si="46"/>
        <v>40</v>
      </c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3"/>
      <c r="P67" s="273"/>
      <c r="Q67" s="305"/>
      <c r="R67" s="304"/>
      <c r="S67" s="419"/>
      <c r="T67" s="306"/>
      <c r="U67" s="306"/>
      <c r="V67" s="306"/>
      <c r="W67" s="306"/>
      <c r="X67" s="306"/>
      <c r="Y67" s="306"/>
      <c r="Z67" s="290"/>
      <c r="AA67" s="290"/>
      <c r="AB67" s="418"/>
      <c r="AC67" s="375"/>
      <c r="AD67" s="353"/>
      <c r="AE67" s="240"/>
      <c r="AF67" s="241"/>
      <c r="AG67" s="333"/>
      <c r="AH67" s="303">
        <f t="shared" si="31"/>
        <v>40</v>
      </c>
      <c r="AI67" s="273"/>
      <c r="AJ67" s="273"/>
      <c r="AK67" s="273"/>
      <c r="AL67" s="273"/>
      <c r="AM67" s="273"/>
      <c r="AN67" s="273"/>
      <c r="AO67" s="273"/>
      <c r="AP67" s="273"/>
      <c r="AQ67" s="273"/>
      <c r="AR67" s="273"/>
      <c r="AS67" s="273"/>
      <c r="AT67" s="273"/>
      <c r="AU67" s="273"/>
      <c r="AV67" s="273"/>
      <c r="AW67" s="304"/>
      <c r="AX67" s="419"/>
      <c r="AY67" s="306"/>
      <c r="AZ67" s="306"/>
      <c r="BA67" s="306"/>
      <c r="BB67" s="306"/>
      <c r="BC67" s="306"/>
      <c r="BD67" s="306"/>
      <c r="BE67" s="305"/>
      <c r="BF67" s="290"/>
      <c r="BG67" s="418"/>
      <c r="BH67" s="375"/>
      <c r="BI67" s="308"/>
      <c r="BJ67" s="248"/>
      <c r="BK67" s="240"/>
      <c r="BL67" s="241"/>
      <c r="BM67" s="333"/>
      <c r="BN67" s="303">
        <f t="shared" si="33"/>
        <v>40</v>
      </c>
      <c r="BO67" s="273"/>
      <c r="BP67" s="273"/>
      <c r="BQ67" s="273"/>
      <c r="BR67" s="273"/>
      <c r="BS67" s="273"/>
      <c r="BT67" s="273"/>
      <c r="BU67" s="273"/>
      <c r="BV67" s="273"/>
      <c r="BW67" s="273"/>
      <c r="BX67" s="273"/>
      <c r="BY67" s="273"/>
      <c r="BZ67" s="273"/>
      <c r="CA67" s="273"/>
      <c r="CB67" s="273"/>
      <c r="CC67" s="304"/>
      <c r="CD67" s="419"/>
      <c r="CE67" s="306"/>
      <c r="CF67" s="306"/>
      <c r="CG67" s="306"/>
      <c r="CH67" s="306"/>
      <c r="CI67" s="306"/>
      <c r="CJ67" s="306"/>
      <c r="CK67" s="305"/>
      <c r="CL67" s="290"/>
      <c r="CM67" s="418"/>
      <c r="CN67" s="375"/>
      <c r="CO67" s="308"/>
      <c r="CP67" s="248"/>
      <c r="CQ67" s="240"/>
      <c r="CR67" s="241"/>
      <c r="CS67" s="242"/>
      <c r="CU67" s="82"/>
    </row>
    <row r="68" spans="1:99" ht="10.5" customHeight="1" x14ac:dyDescent="0.2">
      <c r="A68" s="423"/>
      <c r="B68" s="354">
        <f t="shared" si="46"/>
        <v>41</v>
      </c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3" t="str">
        <f t="shared" si="29"/>
        <v>1207-41</v>
      </c>
      <c r="P68" s="273" t="str">
        <f>CONCATENATE("VDLM",O68)</f>
        <v>VDLM1207-41</v>
      </c>
      <c r="Q68" s="305"/>
      <c r="R68" s="304" t="s">
        <v>470</v>
      </c>
      <c r="S68" s="419">
        <f t="shared" si="38"/>
        <v>0</v>
      </c>
      <c r="T68" s="306"/>
      <c r="U68" s="306"/>
      <c r="V68" s="306"/>
      <c r="W68" s="306"/>
      <c r="X68" s="306"/>
      <c r="Y68" s="306"/>
      <c r="Z68" s="290">
        <v>2</v>
      </c>
      <c r="AA68" s="290"/>
      <c r="AB68" s="418"/>
      <c r="AC68" s="375" t="s">
        <v>211</v>
      </c>
      <c r="AD68" s="353"/>
      <c r="AE68" s="240"/>
      <c r="AF68" s="241"/>
      <c r="AG68" s="333"/>
      <c r="AH68" s="303">
        <f t="shared" si="31"/>
        <v>41</v>
      </c>
      <c r="AI68" s="273" t="s">
        <v>49</v>
      </c>
      <c r="AJ68" s="273"/>
      <c r="AK68" s="273"/>
      <c r="AL68" s="273"/>
      <c r="AM68" s="273"/>
      <c r="AN68" s="273"/>
      <c r="AO68" s="273"/>
      <c r="AP68" s="273"/>
      <c r="AQ68" s="273"/>
      <c r="AR68" s="273"/>
      <c r="AS68" s="273"/>
      <c r="AT68" s="273" t="str">
        <f t="shared" ref="AT68" si="68">CONCATENATE("1207","-",AH68)</f>
        <v>1207-41</v>
      </c>
      <c r="AU68" s="273" t="str">
        <f t="shared" ref="AU68" si="69">CONCATENATE("VDLM",AT68)</f>
        <v>VDLM1207-41</v>
      </c>
      <c r="AV68" s="273"/>
      <c r="AW68" s="304" t="s">
        <v>470</v>
      </c>
      <c r="AX68" s="419">
        <f t="shared" si="41"/>
        <v>0</v>
      </c>
      <c r="AY68" s="306"/>
      <c r="AZ68" s="306"/>
      <c r="BA68" s="306"/>
      <c r="BB68" s="306"/>
      <c r="BC68" s="306"/>
      <c r="BD68" s="306"/>
      <c r="BE68" s="305">
        <v>2</v>
      </c>
      <c r="BF68" s="290"/>
      <c r="BG68" s="418"/>
      <c r="BH68" s="375" t="s">
        <v>211</v>
      </c>
      <c r="BI68" s="308"/>
      <c r="BJ68" s="248"/>
      <c r="BK68" s="240"/>
      <c r="BL68" s="241"/>
      <c r="BM68" s="333"/>
      <c r="BN68" s="303">
        <f t="shared" si="33"/>
        <v>41</v>
      </c>
      <c r="BO68" s="273" t="s">
        <v>49</v>
      </c>
      <c r="BP68" s="273"/>
      <c r="BQ68" s="273"/>
      <c r="BR68" s="273"/>
      <c r="BS68" s="273"/>
      <c r="BT68" s="273"/>
      <c r="BU68" s="273"/>
      <c r="BV68" s="273"/>
      <c r="BW68" s="273"/>
      <c r="BX68" s="273"/>
      <c r="BY68" s="273"/>
      <c r="BZ68" s="273" t="str">
        <f t="shared" si="63"/>
        <v>1207-41</v>
      </c>
      <c r="CA68" s="273" t="str">
        <f t="shared" si="44"/>
        <v>VDLM1207-41</v>
      </c>
      <c r="CB68" s="273"/>
      <c r="CC68" s="304" t="s">
        <v>470</v>
      </c>
      <c r="CD68" s="419">
        <f t="shared" si="64"/>
        <v>0</v>
      </c>
      <c r="CE68" s="306"/>
      <c r="CF68" s="306"/>
      <c r="CG68" s="306"/>
      <c r="CH68" s="306"/>
      <c r="CI68" s="306"/>
      <c r="CJ68" s="306"/>
      <c r="CK68" s="305">
        <v>2</v>
      </c>
      <c r="CL68" s="290"/>
      <c r="CM68" s="418"/>
      <c r="CN68" s="375" t="s">
        <v>211</v>
      </c>
      <c r="CO68" s="308"/>
      <c r="CP68" s="248"/>
      <c r="CQ68" s="240"/>
      <c r="CR68" s="241"/>
      <c r="CS68" s="242"/>
      <c r="CU68" s="82"/>
    </row>
    <row r="69" spans="1:99" ht="10.5" customHeight="1" x14ac:dyDescent="0.2">
      <c r="A69" s="423"/>
      <c r="B69" s="354">
        <v>90</v>
      </c>
      <c r="C69" s="272"/>
      <c r="D69" s="272" t="s">
        <v>49</v>
      </c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3" t="str">
        <f t="shared" ref="O69" si="70">CONCATENATE("1207","-",B69)</f>
        <v>1207-90</v>
      </c>
      <c r="P69" s="273" t="str">
        <f t="shared" ref="P69" si="71">CONCATENATE("VDLM",O69)</f>
        <v>VDLM1207-90</v>
      </c>
      <c r="Q69" s="305" t="s">
        <v>310</v>
      </c>
      <c r="R69" s="304" t="s">
        <v>410</v>
      </c>
      <c r="S69" s="419">
        <f t="shared" si="38"/>
        <v>0</v>
      </c>
      <c r="T69" s="306"/>
      <c r="U69" s="306"/>
      <c r="V69" s="306"/>
      <c r="W69" s="306"/>
      <c r="X69" s="306"/>
      <c r="Y69" s="306"/>
      <c r="Z69" s="290">
        <v>1</v>
      </c>
      <c r="AA69" s="290"/>
      <c r="AB69" s="418"/>
      <c r="AC69" s="375" t="s">
        <v>211</v>
      </c>
      <c r="AD69" s="353"/>
      <c r="AE69" s="240"/>
      <c r="AF69" s="241"/>
      <c r="AG69" s="333"/>
      <c r="AH69" s="303">
        <v>91</v>
      </c>
      <c r="AI69" s="273" t="s">
        <v>49</v>
      </c>
      <c r="AJ69" s="273"/>
      <c r="AK69" s="273"/>
      <c r="AL69" s="273"/>
      <c r="AM69" s="273"/>
      <c r="AN69" s="273"/>
      <c r="AO69" s="273"/>
      <c r="AP69" s="273"/>
      <c r="AQ69" s="273"/>
      <c r="AR69" s="273"/>
      <c r="AS69" s="273"/>
      <c r="AT69" s="273" t="str">
        <f t="shared" ref="AT69" si="72">CONCATENATE("1207","-",AH69)</f>
        <v>1207-91</v>
      </c>
      <c r="AU69" s="273" t="str">
        <f t="shared" ref="AU69" si="73">CONCATENATE("VDLM",AT69)</f>
        <v>VDLM1207-91</v>
      </c>
      <c r="AV69" s="273"/>
      <c r="AW69" s="304" t="s">
        <v>411</v>
      </c>
      <c r="AX69" s="419">
        <f t="shared" ref="AX69" si="74">($Z$12+$Z$13)*BE69</f>
        <v>0</v>
      </c>
      <c r="AY69" s="306" t="str">
        <f t="shared" ref="AY69" si="75">CONCATENATE(T69)</f>
        <v/>
      </c>
      <c r="AZ69" s="306" t="str">
        <f t="shared" ref="AZ69" si="76">CONCATENATE(U69)</f>
        <v/>
      </c>
      <c r="BA69" s="306" t="str">
        <f t="shared" ref="BA69" si="77">CONCATENATE(V69)</f>
        <v/>
      </c>
      <c r="BB69" s="306" t="str">
        <f t="shared" ref="BB69" si="78">CONCATENATE(W69)</f>
        <v/>
      </c>
      <c r="BC69" s="306" t="str">
        <f t="shared" ref="BC69" si="79">CONCATENATE(X69)</f>
        <v/>
      </c>
      <c r="BD69" s="306" t="str">
        <f t="shared" ref="BD69" si="80">CONCATENATE(Y69)</f>
        <v/>
      </c>
      <c r="BE69" s="305">
        <v>1</v>
      </c>
      <c r="BF69" s="290"/>
      <c r="BG69" s="418"/>
      <c r="BH69" s="375" t="s">
        <v>211</v>
      </c>
      <c r="BI69" s="308"/>
      <c r="BJ69" s="248"/>
      <c r="BK69" s="240"/>
      <c r="BL69" s="241"/>
      <c r="BM69" s="333"/>
      <c r="BN69" s="303">
        <v>92</v>
      </c>
      <c r="BO69" s="273" t="s">
        <v>49</v>
      </c>
      <c r="BP69" s="273"/>
      <c r="BQ69" s="273"/>
      <c r="BR69" s="273"/>
      <c r="BS69" s="273"/>
      <c r="BT69" s="273"/>
      <c r="BU69" s="273"/>
      <c r="BV69" s="273"/>
      <c r="BW69" s="273"/>
      <c r="BX69" s="273"/>
      <c r="BY69" s="273"/>
      <c r="BZ69" s="273" t="str">
        <f t="shared" ref="BZ69" si="81">CONCATENATE("1207","-",BN69)</f>
        <v>1207-92</v>
      </c>
      <c r="CA69" s="273" t="str">
        <f t="shared" ref="CA69" si="82">CONCATENATE("VDLM",BZ69)</f>
        <v>VDLM1207-92</v>
      </c>
      <c r="CB69" s="273"/>
      <c r="CC69" s="304" t="s">
        <v>412</v>
      </c>
      <c r="CD69" s="419">
        <f t="shared" ref="CD69" si="83">AX69</f>
        <v>0</v>
      </c>
      <c r="CE69" s="306" t="str">
        <f t="shared" ref="CE69:CJ69" si="84">CONCATENATE(AY71)</f>
        <v/>
      </c>
      <c r="CF69" s="306" t="str">
        <f t="shared" si="84"/>
        <v/>
      </c>
      <c r="CG69" s="306" t="str">
        <f t="shared" si="84"/>
        <v/>
      </c>
      <c r="CH69" s="306" t="str">
        <f t="shared" si="84"/>
        <v/>
      </c>
      <c r="CI69" s="306" t="str">
        <f t="shared" si="84"/>
        <v/>
      </c>
      <c r="CJ69" s="306" t="str">
        <f t="shared" si="84"/>
        <v/>
      </c>
      <c r="CK69" s="305">
        <v>1</v>
      </c>
      <c r="CL69" s="290"/>
      <c r="CM69" s="418"/>
      <c r="CN69" s="375" t="s">
        <v>211</v>
      </c>
      <c r="CO69" s="308"/>
      <c r="CP69" s="248"/>
      <c r="CQ69" s="240"/>
      <c r="CR69" s="241"/>
      <c r="CS69" s="242"/>
      <c r="CT69" s="82" t="b">
        <f t="shared" ref="CT69" si="85">EXACT(Q69,AV69)</f>
        <v>0</v>
      </c>
      <c r="CU69" s="82" t="b">
        <f t="shared" ref="CU69" si="86">EXACT(AV69,CB69)</f>
        <v>1</v>
      </c>
    </row>
    <row r="70" spans="1:99" ht="3" customHeight="1" x14ac:dyDescent="0.2">
      <c r="A70" s="423"/>
      <c r="B70" s="354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3"/>
      <c r="P70" s="273"/>
      <c r="Q70" s="312"/>
      <c r="R70" s="312"/>
      <c r="S70" s="419"/>
      <c r="T70" s="344"/>
      <c r="U70" s="306"/>
      <c r="V70" s="344"/>
      <c r="W70" s="344"/>
      <c r="X70" s="344"/>
      <c r="Y70" s="306"/>
      <c r="Z70" s="290"/>
      <c r="AA70" s="290"/>
      <c r="AB70" s="418"/>
      <c r="AC70" s="375"/>
      <c r="AD70" s="353"/>
      <c r="AE70" s="236"/>
      <c r="AF70" s="237"/>
      <c r="AG70" s="277"/>
      <c r="AH70" s="30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312"/>
      <c r="AX70" s="419">
        <f t="shared" si="41"/>
        <v>0</v>
      </c>
      <c r="AY70" s="306" t="str">
        <f t="shared" si="42"/>
        <v/>
      </c>
      <c r="AZ70" s="306" t="str">
        <f t="shared" si="54"/>
        <v/>
      </c>
      <c r="BA70" s="306" t="str">
        <f t="shared" si="55"/>
        <v/>
      </c>
      <c r="BB70" s="306" t="str">
        <f t="shared" si="56"/>
        <v/>
      </c>
      <c r="BC70" s="306" t="str">
        <f t="shared" si="57"/>
        <v/>
      </c>
      <c r="BD70" s="306" t="str">
        <f t="shared" si="58"/>
        <v/>
      </c>
      <c r="BE70" s="305"/>
      <c r="BF70" s="290"/>
      <c r="BG70" s="418"/>
      <c r="BH70" s="375"/>
      <c r="BI70" s="308"/>
      <c r="BJ70" s="239"/>
      <c r="BK70" s="236"/>
      <c r="BL70" s="237"/>
      <c r="BM70" s="277"/>
      <c r="BN70" s="303"/>
      <c r="BO70" s="273"/>
      <c r="BP70" s="273"/>
      <c r="BQ70" s="273"/>
      <c r="BR70" s="273"/>
      <c r="BS70" s="273"/>
      <c r="BT70" s="273"/>
      <c r="BU70" s="273"/>
      <c r="BV70" s="273"/>
      <c r="BW70" s="273"/>
      <c r="BX70" s="273"/>
      <c r="BY70" s="273"/>
      <c r="BZ70" s="273"/>
      <c r="CA70" s="273"/>
      <c r="CB70" s="273"/>
      <c r="CC70" s="312"/>
      <c r="CD70" s="419">
        <f t="shared" si="45"/>
        <v>0</v>
      </c>
      <c r="CE70" s="306" t="str">
        <f t="shared" si="34"/>
        <v/>
      </c>
      <c r="CF70" s="306" t="str">
        <f t="shared" si="49"/>
        <v/>
      </c>
      <c r="CG70" s="306" t="str">
        <f t="shared" si="50"/>
        <v/>
      </c>
      <c r="CH70" s="306" t="str">
        <f t="shared" si="51"/>
        <v/>
      </c>
      <c r="CI70" s="306" t="str">
        <f t="shared" si="52"/>
        <v/>
      </c>
      <c r="CJ70" s="306" t="str">
        <f t="shared" si="53"/>
        <v/>
      </c>
      <c r="CK70" s="305"/>
      <c r="CL70" s="290"/>
      <c r="CM70" s="418"/>
      <c r="CN70" s="375"/>
      <c r="CO70" s="308"/>
      <c r="CP70" s="239"/>
      <c r="CQ70" s="236"/>
      <c r="CR70" s="237"/>
      <c r="CT70" s="82" t="b">
        <f t="shared" si="35"/>
        <v>1</v>
      </c>
      <c r="CU70" s="82" t="b">
        <f t="shared" si="36"/>
        <v>1</v>
      </c>
    </row>
    <row r="71" spans="1:99" ht="10.5" customHeight="1" x14ac:dyDescent="0.2">
      <c r="A71" s="423"/>
      <c r="B71" s="354">
        <f>B68+1</f>
        <v>42</v>
      </c>
      <c r="C71" s="272"/>
      <c r="D71" s="272" t="s">
        <v>49</v>
      </c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3" t="str">
        <f ca="1">CONCATENATE("1207","-",B71,"-",$P$5)</f>
        <v>1207-42-800</v>
      </c>
      <c r="P71" s="273" t="str">
        <f t="shared" ref="P71:P72" ca="1" si="87">IF($P$5=800,CONCATENATE("VDLM",O71),"")</f>
        <v>VDLM1207-42-800</v>
      </c>
      <c r="Q71" s="305" t="s">
        <v>318</v>
      </c>
      <c r="R71" s="304" t="s">
        <v>379</v>
      </c>
      <c r="S71" s="419">
        <f t="shared" si="38"/>
        <v>0</v>
      </c>
      <c r="T71" s="306"/>
      <c r="U71" s="306"/>
      <c r="V71" s="306"/>
      <c r="W71" s="306"/>
      <c r="X71" s="306"/>
      <c r="Y71" s="306"/>
      <c r="Z71" s="290">
        <v>1</v>
      </c>
      <c r="AA71" s="290"/>
      <c r="AB71" s="418"/>
      <c r="AC71" s="375" t="str">
        <f ca="1">IF($P$5=800,"S","V")</f>
        <v>S</v>
      </c>
      <c r="AD71" s="353"/>
      <c r="AE71" s="240" t="s">
        <v>319</v>
      </c>
      <c r="AF71" s="241" t="s">
        <v>320</v>
      </c>
      <c r="AG71" s="333"/>
      <c r="AH71" s="303">
        <f>B92+1</f>
        <v>62</v>
      </c>
      <c r="AI71" s="273" t="s">
        <v>49</v>
      </c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 t="str">
        <f ca="1">CONCATENATE("1207","-",AH71,"-",$P$5)</f>
        <v>1207-62-800</v>
      </c>
      <c r="AU71" s="273" t="str">
        <f t="shared" ref="AU71:AU72" ca="1" si="88">IF($P$5=800,CONCATENATE("VDLM",AT71),"")</f>
        <v>VDLM1207-62-800</v>
      </c>
      <c r="AV71" s="273" t="s">
        <v>321</v>
      </c>
      <c r="AW71" s="304" t="s">
        <v>379</v>
      </c>
      <c r="AX71" s="419">
        <f t="shared" si="41"/>
        <v>0</v>
      </c>
      <c r="AY71" s="306" t="str">
        <f t="shared" si="42"/>
        <v/>
      </c>
      <c r="AZ71" s="306" t="str">
        <f t="shared" si="54"/>
        <v/>
      </c>
      <c r="BA71" s="306" t="str">
        <f t="shared" si="55"/>
        <v/>
      </c>
      <c r="BB71" s="306" t="str">
        <f t="shared" si="56"/>
        <v/>
      </c>
      <c r="BC71" s="306" t="str">
        <f t="shared" si="57"/>
        <v/>
      </c>
      <c r="BD71" s="306" t="str">
        <f t="shared" si="58"/>
        <v/>
      </c>
      <c r="BE71" s="305">
        <v>1</v>
      </c>
      <c r="BF71" s="290"/>
      <c r="BG71" s="418"/>
      <c r="BH71" s="375" t="s">
        <v>211</v>
      </c>
      <c r="BI71" s="308"/>
      <c r="BJ71" s="248"/>
      <c r="BK71" s="240" t="s">
        <v>319</v>
      </c>
      <c r="BL71" s="241" t="s">
        <v>320</v>
      </c>
      <c r="BM71" s="333"/>
      <c r="BN71" s="303">
        <f>BN91+1</f>
        <v>72</v>
      </c>
      <c r="BO71" s="273" t="s">
        <v>49</v>
      </c>
      <c r="BP71" s="273"/>
      <c r="BQ71" s="273"/>
      <c r="BR71" s="273"/>
      <c r="BS71" s="273"/>
      <c r="BT71" s="273"/>
      <c r="BU71" s="273"/>
      <c r="BV71" s="273"/>
      <c r="BW71" s="273"/>
      <c r="BX71" s="273"/>
      <c r="BY71" s="273"/>
      <c r="BZ71" s="273" t="str">
        <f ca="1">CONCATENATE("1207","-",BN71,"-",$P$5)</f>
        <v>1207-72-800</v>
      </c>
      <c r="CA71" s="273" t="str">
        <f t="shared" ref="CA71:CA72" ca="1" si="89">IF($P$5=800,CONCATENATE("VDLM",BZ71),"")</f>
        <v>VDLM1207-72-800</v>
      </c>
      <c r="CB71" s="273" t="s">
        <v>322</v>
      </c>
      <c r="CC71" s="304" t="s">
        <v>379</v>
      </c>
      <c r="CD71" s="419">
        <f t="shared" si="45"/>
        <v>0</v>
      </c>
      <c r="CE71" s="306" t="str">
        <f t="shared" si="34"/>
        <v/>
      </c>
      <c r="CF71" s="306" t="str">
        <f t="shared" si="49"/>
        <v/>
      </c>
      <c r="CG71" s="306" t="str">
        <f t="shared" si="50"/>
        <v/>
      </c>
      <c r="CH71" s="306" t="str">
        <f t="shared" si="51"/>
        <v/>
      </c>
      <c r="CI71" s="306" t="str">
        <f t="shared" si="52"/>
        <v/>
      </c>
      <c r="CJ71" s="306" t="str">
        <f t="shared" si="53"/>
        <v/>
      </c>
      <c r="CK71" s="305">
        <v>1</v>
      </c>
      <c r="CL71" s="290"/>
      <c r="CM71" s="418"/>
      <c r="CN71" s="375" t="s">
        <v>211</v>
      </c>
      <c r="CO71" s="308"/>
      <c r="CP71" s="248"/>
      <c r="CQ71" s="240" t="s">
        <v>319</v>
      </c>
      <c r="CR71" s="241" t="s">
        <v>320</v>
      </c>
      <c r="CS71" s="242"/>
      <c r="CU71" s="82"/>
    </row>
    <row r="72" spans="1:99" ht="10.5" customHeight="1" x14ac:dyDescent="0.2">
      <c r="A72" s="423"/>
      <c r="B72" s="354">
        <f t="shared" si="46"/>
        <v>43</v>
      </c>
      <c r="C72" s="272"/>
      <c r="D72" s="272" t="s">
        <v>49</v>
      </c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3" t="str">
        <f ca="1">CONCATENATE("1207","-",B72,"-",$P$5)</f>
        <v>1207-43-800</v>
      </c>
      <c r="P72" s="273" t="str">
        <f t="shared" ca="1" si="87"/>
        <v>VDLM1207-43-800</v>
      </c>
      <c r="Q72" s="305" t="s">
        <v>323</v>
      </c>
      <c r="R72" s="304" t="s">
        <v>380</v>
      </c>
      <c r="S72" s="419">
        <f t="shared" si="38"/>
        <v>0</v>
      </c>
      <c r="T72" s="306"/>
      <c r="U72" s="306"/>
      <c r="V72" s="306"/>
      <c r="W72" s="306"/>
      <c r="X72" s="306"/>
      <c r="Y72" s="306"/>
      <c r="Z72" s="290">
        <v>1</v>
      </c>
      <c r="AA72" s="290"/>
      <c r="AB72" s="418"/>
      <c r="AC72" s="375" t="str">
        <f ca="1">IF($P$5=800,"S","V")</f>
        <v>S</v>
      </c>
      <c r="AD72" s="353"/>
      <c r="AE72" s="240" t="s">
        <v>319</v>
      </c>
      <c r="AF72" s="241" t="s">
        <v>320</v>
      </c>
      <c r="AG72" s="333"/>
      <c r="AH72" s="303">
        <f>AH71+1</f>
        <v>63</v>
      </c>
      <c r="AI72" s="273" t="s">
        <v>49</v>
      </c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 t="str">
        <f ca="1">CONCATENATE("1207","-",AH72,"-",$P$5)</f>
        <v>1207-63-800</v>
      </c>
      <c r="AU72" s="273" t="str">
        <f t="shared" ca="1" si="88"/>
        <v>VDLM1207-63-800</v>
      </c>
      <c r="AV72" s="273" t="s">
        <v>324</v>
      </c>
      <c r="AW72" s="304" t="s">
        <v>380</v>
      </c>
      <c r="AX72" s="419">
        <f t="shared" si="41"/>
        <v>0</v>
      </c>
      <c r="AY72" s="306" t="str">
        <f t="shared" si="42"/>
        <v/>
      </c>
      <c r="AZ72" s="306" t="str">
        <f t="shared" si="54"/>
        <v/>
      </c>
      <c r="BA72" s="306" t="str">
        <f t="shared" si="55"/>
        <v/>
      </c>
      <c r="BB72" s="306" t="str">
        <f t="shared" si="56"/>
        <v/>
      </c>
      <c r="BC72" s="306" t="str">
        <f t="shared" si="57"/>
        <v/>
      </c>
      <c r="BD72" s="306" t="str">
        <f t="shared" si="58"/>
        <v/>
      </c>
      <c r="BE72" s="305">
        <v>1</v>
      </c>
      <c r="BF72" s="290"/>
      <c r="BG72" s="418"/>
      <c r="BH72" s="375" t="s">
        <v>211</v>
      </c>
      <c r="BI72" s="308"/>
      <c r="BJ72" s="248"/>
      <c r="BK72" s="240" t="s">
        <v>319</v>
      </c>
      <c r="BL72" s="241" t="s">
        <v>320</v>
      </c>
      <c r="BM72" s="333"/>
      <c r="BN72" s="303">
        <f>BN71+1</f>
        <v>73</v>
      </c>
      <c r="BO72" s="273" t="s">
        <v>49</v>
      </c>
      <c r="BP72" s="273"/>
      <c r="BQ72" s="273"/>
      <c r="BR72" s="273"/>
      <c r="BS72" s="273"/>
      <c r="BT72" s="273"/>
      <c r="BU72" s="273"/>
      <c r="BV72" s="273"/>
      <c r="BW72" s="273"/>
      <c r="BX72" s="273"/>
      <c r="BY72" s="273"/>
      <c r="BZ72" s="273" t="str">
        <f ca="1">CONCATENATE("1207","-",BN72,"-",$P$5)</f>
        <v>1207-73-800</v>
      </c>
      <c r="CA72" s="273" t="str">
        <f t="shared" ca="1" si="89"/>
        <v>VDLM1207-73-800</v>
      </c>
      <c r="CB72" s="273" t="s">
        <v>325</v>
      </c>
      <c r="CC72" s="304" t="s">
        <v>380</v>
      </c>
      <c r="CD72" s="419">
        <f t="shared" si="45"/>
        <v>0</v>
      </c>
      <c r="CE72" s="306" t="str">
        <f t="shared" si="34"/>
        <v/>
      </c>
      <c r="CF72" s="306" t="str">
        <f t="shared" si="49"/>
        <v/>
      </c>
      <c r="CG72" s="306" t="str">
        <f t="shared" si="50"/>
        <v/>
      </c>
      <c r="CH72" s="306" t="str">
        <f t="shared" si="51"/>
        <v/>
      </c>
      <c r="CI72" s="306" t="str">
        <f t="shared" si="52"/>
        <v/>
      </c>
      <c r="CJ72" s="306" t="str">
        <f t="shared" si="53"/>
        <v/>
      </c>
      <c r="CK72" s="305">
        <v>1</v>
      </c>
      <c r="CL72" s="290"/>
      <c r="CM72" s="418"/>
      <c r="CN72" s="375" t="s">
        <v>211</v>
      </c>
      <c r="CO72" s="308"/>
      <c r="CP72" s="248"/>
      <c r="CQ72" s="240" t="s">
        <v>319</v>
      </c>
      <c r="CR72" s="241" t="s">
        <v>320</v>
      </c>
      <c r="CS72" s="242"/>
      <c r="CU72" s="82"/>
    </row>
    <row r="73" spans="1:99" ht="3" customHeight="1" x14ac:dyDescent="0.2">
      <c r="A73" s="423"/>
      <c r="B73" s="35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3"/>
      <c r="P73" s="273"/>
      <c r="Q73" s="312"/>
      <c r="R73" s="312"/>
      <c r="S73" s="419"/>
      <c r="T73" s="344"/>
      <c r="U73" s="306"/>
      <c r="V73" s="344"/>
      <c r="W73" s="344"/>
      <c r="X73" s="344"/>
      <c r="Y73" s="306"/>
      <c r="Z73" s="290"/>
      <c r="AA73" s="290"/>
      <c r="AB73" s="418"/>
      <c r="AC73" s="375"/>
      <c r="AD73" s="353"/>
      <c r="AE73" s="236"/>
      <c r="AF73" s="237"/>
      <c r="AG73" s="277"/>
      <c r="AH73" s="30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3"/>
      <c r="AW73" s="312"/>
      <c r="AX73" s="419">
        <f t="shared" si="41"/>
        <v>0</v>
      </c>
      <c r="AY73" s="306" t="str">
        <f t="shared" si="42"/>
        <v/>
      </c>
      <c r="AZ73" s="306" t="str">
        <f t="shared" si="54"/>
        <v/>
      </c>
      <c r="BA73" s="306" t="str">
        <f t="shared" si="55"/>
        <v/>
      </c>
      <c r="BB73" s="306" t="str">
        <f t="shared" si="56"/>
        <v/>
      </c>
      <c r="BC73" s="306" t="str">
        <f t="shared" si="57"/>
        <v/>
      </c>
      <c r="BD73" s="306" t="str">
        <f t="shared" si="58"/>
        <v/>
      </c>
      <c r="BE73" s="305"/>
      <c r="BF73" s="290"/>
      <c r="BG73" s="418"/>
      <c r="BH73" s="375"/>
      <c r="BI73" s="308"/>
      <c r="BJ73" s="249"/>
      <c r="BK73" s="236"/>
      <c r="BL73" s="237"/>
      <c r="BM73" s="277"/>
      <c r="BN73" s="303"/>
      <c r="BO73" s="273"/>
      <c r="BP73" s="273"/>
      <c r="BQ73" s="273"/>
      <c r="BR73" s="273"/>
      <c r="BS73" s="273"/>
      <c r="BT73" s="273"/>
      <c r="BU73" s="273"/>
      <c r="BV73" s="273"/>
      <c r="BW73" s="273"/>
      <c r="BX73" s="273"/>
      <c r="BY73" s="273"/>
      <c r="BZ73" s="273"/>
      <c r="CA73" s="273"/>
      <c r="CB73" s="273"/>
      <c r="CC73" s="312"/>
      <c r="CD73" s="419">
        <f t="shared" si="45"/>
        <v>0</v>
      </c>
      <c r="CE73" s="306" t="str">
        <f t="shared" si="34"/>
        <v/>
      </c>
      <c r="CF73" s="306" t="str">
        <f t="shared" si="49"/>
        <v/>
      </c>
      <c r="CG73" s="306" t="str">
        <f t="shared" si="50"/>
        <v/>
      </c>
      <c r="CH73" s="306" t="str">
        <f t="shared" si="51"/>
        <v/>
      </c>
      <c r="CI73" s="306" t="str">
        <f t="shared" si="52"/>
        <v/>
      </c>
      <c r="CJ73" s="306" t="str">
        <f t="shared" si="53"/>
        <v/>
      </c>
      <c r="CK73" s="305"/>
      <c r="CL73" s="290"/>
      <c r="CM73" s="418"/>
      <c r="CN73" s="375"/>
      <c r="CO73" s="308"/>
      <c r="CP73" s="249"/>
      <c r="CQ73" s="236"/>
      <c r="CR73" s="237"/>
      <c r="CU73" s="82"/>
    </row>
    <row r="74" spans="1:99" ht="10.5" customHeight="1" x14ac:dyDescent="0.2">
      <c r="A74" s="423"/>
      <c r="B74" s="352">
        <f>B72+1</f>
        <v>44</v>
      </c>
      <c r="C74" s="272"/>
      <c r="D74" s="272" t="s">
        <v>56</v>
      </c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3" t="str">
        <f ca="1">CONCATENATE("1207","-",B74,"-",P8)</f>
        <v>1207-44-105</v>
      </c>
      <c r="P74" s="273"/>
      <c r="Q74" s="305" t="s">
        <v>326</v>
      </c>
      <c r="R74" s="313" t="s">
        <v>327</v>
      </c>
      <c r="S74" s="419">
        <f t="shared" si="38"/>
        <v>0</v>
      </c>
      <c r="T74" s="306"/>
      <c r="U74" s="306"/>
      <c r="V74" s="306"/>
      <c r="W74" s="306"/>
      <c r="X74" s="306"/>
      <c r="Y74" s="306"/>
      <c r="Z74" s="290">
        <v>2</v>
      </c>
      <c r="AA74" s="290"/>
      <c r="AB74" s="418"/>
      <c r="AC74" s="375" t="s">
        <v>328</v>
      </c>
      <c r="AD74" s="353"/>
      <c r="AE74" s="240" t="s">
        <v>329</v>
      </c>
      <c r="AF74" s="241"/>
      <c r="AG74" s="333"/>
      <c r="AH74" s="303">
        <f t="shared" ref="AH74:AH87" si="90">B74</f>
        <v>44</v>
      </c>
      <c r="AI74" s="273" t="s">
        <v>56</v>
      </c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 t="str">
        <f ca="1">CONCATENATE("1207","-",AH74,"-",$P$8)</f>
        <v>1207-44-105</v>
      </c>
      <c r="AU74" s="273"/>
      <c r="AV74" s="273" t="s">
        <v>330</v>
      </c>
      <c r="AW74" s="313" t="s">
        <v>327</v>
      </c>
      <c r="AX74" s="419">
        <f t="shared" si="41"/>
        <v>0</v>
      </c>
      <c r="AY74" s="306" t="str">
        <f t="shared" si="42"/>
        <v/>
      </c>
      <c r="AZ74" s="306" t="str">
        <f t="shared" si="54"/>
        <v/>
      </c>
      <c r="BA74" s="306" t="str">
        <f t="shared" si="55"/>
        <v/>
      </c>
      <c r="BB74" s="306" t="str">
        <f t="shared" si="56"/>
        <v/>
      </c>
      <c r="BC74" s="306" t="str">
        <f t="shared" si="57"/>
        <v/>
      </c>
      <c r="BD74" s="306" t="str">
        <f t="shared" si="58"/>
        <v/>
      </c>
      <c r="BE74" s="305">
        <v>2</v>
      </c>
      <c r="BF74" s="290"/>
      <c r="BG74" s="418"/>
      <c r="BH74" s="375" t="s">
        <v>328</v>
      </c>
      <c r="BI74" s="308"/>
      <c r="BJ74" s="248"/>
      <c r="BK74" s="240" t="s">
        <v>329</v>
      </c>
      <c r="BL74" s="241"/>
      <c r="BM74" s="333"/>
      <c r="BN74" s="303">
        <f t="shared" ref="BN74:BN87" si="91">B74</f>
        <v>44</v>
      </c>
      <c r="BO74" s="273" t="s">
        <v>56</v>
      </c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  <c r="BZ74" s="273" t="str">
        <f ca="1">AT74</f>
        <v>1207-44-105</v>
      </c>
      <c r="CA74" s="273"/>
      <c r="CB74" s="273" t="s">
        <v>331</v>
      </c>
      <c r="CC74" s="313" t="s">
        <v>327</v>
      </c>
      <c r="CD74" s="419">
        <f t="shared" si="45"/>
        <v>0</v>
      </c>
      <c r="CE74" s="306" t="str">
        <f t="shared" si="34"/>
        <v/>
      </c>
      <c r="CF74" s="306" t="str">
        <f t="shared" si="49"/>
        <v/>
      </c>
      <c r="CG74" s="306" t="str">
        <f t="shared" si="50"/>
        <v/>
      </c>
      <c r="CH74" s="306" t="str">
        <f t="shared" si="51"/>
        <v/>
      </c>
      <c r="CI74" s="306" t="str">
        <f t="shared" si="52"/>
        <v/>
      </c>
      <c r="CJ74" s="306" t="str">
        <f t="shared" si="53"/>
        <v/>
      </c>
      <c r="CK74" s="305">
        <v>2</v>
      </c>
      <c r="CL74" s="290"/>
      <c r="CM74" s="418"/>
      <c r="CN74" s="375" t="s">
        <v>328</v>
      </c>
      <c r="CO74" s="308"/>
      <c r="CP74" s="248"/>
      <c r="CQ74" s="240" t="s">
        <v>329</v>
      </c>
      <c r="CR74" s="241"/>
      <c r="CS74" s="242"/>
      <c r="CU74" s="82"/>
    </row>
    <row r="75" spans="1:99" ht="10.5" customHeight="1" x14ac:dyDescent="0.2">
      <c r="A75" s="423"/>
      <c r="B75" s="352">
        <f t="shared" si="46"/>
        <v>45</v>
      </c>
      <c r="C75" s="272"/>
      <c r="D75" s="272" t="s">
        <v>56</v>
      </c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3" t="str">
        <f ca="1">CONCATENATE("1207","-",B75,"-",P9)</f>
        <v>1207-45-100</v>
      </c>
      <c r="P75" s="273"/>
      <c r="Q75" s="305" t="s">
        <v>332</v>
      </c>
      <c r="R75" s="313" t="s">
        <v>333</v>
      </c>
      <c r="S75" s="419">
        <f t="shared" si="38"/>
        <v>0</v>
      </c>
      <c r="T75" s="306"/>
      <c r="U75" s="306"/>
      <c r="V75" s="306"/>
      <c r="W75" s="306"/>
      <c r="X75" s="306"/>
      <c r="Y75" s="306"/>
      <c r="Z75" s="290">
        <v>1</v>
      </c>
      <c r="AA75" s="290"/>
      <c r="AB75" s="418"/>
      <c r="AC75" s="375" t="s">
        <v>328</v>
      </c>
      <c r="AD75" s="353"/>
      <c r="AE75" s="240" t="s">
        <v>334</v>
      </c>
      <c r="AF75" s="241"/>
      <c r="AG75" s="333"/>
      <c r="AH75" s="303">
        <f t="shared" si="90"/>
        <v>45</v>
      </c>
      <c r="AI75" s="273" t="s">
        <v>56</v>
      </c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 t="str">
        <f ca="1">CONCATENATE("1207","-",AH75,"-",$P$9)</f>
        <v>1207-45-100</v>
      </c>
      <c r="AU75" s="273"/>
      <c r="AV75" s="273" t="s">
        <v>332</v>
      </c>
      <c r="AW75" s="313" t="s">
        <v>333</v>
      </c>
      <c r="AX75" s="419">
        <f t="shared" si="41"/>
        <v>0</v>
      </c>
      <c r="AY75" s="306" t="str">
        <f t="shared" si="42"/>
        <v/>
      </c>
      <c r="AZ75" s="306" t="str">
        <f t="shared" si="54"/>
        <v/>
      </c>
      <c r="BA75" s="306" t="str">
        <f t="shared" si="55"/>
        <v/>
      </c>
      <c r="BB75" s="306" t="str">
        <f t="shared" si="56"/>
        <v/>
      </c>
      <c r="BC75" s="306" t="str">
        <f t="shared" si="57"/>
        <v/>
      </c>
      <c r="BD75" s="306" t="str">
        <f t="shared" si="58"/>
        <v/>
      </c>
      <c r="BE75" s="305">
        <v>1</v>
      </c>
      <c r="BF75" s="290"/>
      <c r="BG75" s="418"/>
      <c r="BH75" s="375" t="s">
        <v>328</v>
      </c>
      <c r="BI75" s="308"/>
      <c r="BJ75" s="248"/>
      <c r="BK75" s="240"/>
      <c r="BL75" s="241"/>
      <c r="BM75" s="333"/>
      <c r="BN75" s="303">
        <f t="shared" si="91"/>
        <v>45</v>
      </c>
      <c r="BO75" s="273" t="s">
        <v>56</v>
      </c>
      <c r="BP75" s="273"/>
      <c r="BQ75" s="273"/>
      <c r="BR75" s="273"/>
      <c r="BS75" s="273"/>
      <c r="BT75" s="273"/>
      <c r="BU75" s="273"/>
      <c r="BV75" s="273"/>
      <c r="BW75" s="273"/>
      <c r="BX75" s="273"/>
      <c r="BY75" s="273"/>
      <c r="BZ75" s="273" t="str">
        <f t="shared" ref="BZ75:BZ87" ca="1" si="92">AT75</f>
        <v>1207-45-100</v>
      </c>
      <c r="CA75" s="273"/>
      <c r="CB75" s="273" t="s">
        <v>335</v>
      </c>
      <c r="CC75" s="313" t="s">
        <v>333</v>
      </c>
      <c r="CD75" s="419">
        <f t="shared" si="45"/>
        <v>0</v>
      </c>
      <c r="CE75" s="306" t="str">
        <f t="shared" si="34"/>
        <v/>
      </c>
      <c r="CF75" s="306" t="str">
        <f t="shared" si="49"/>
        <v>001</v>
      </c>
      <c r="CG75" s="306" t="str">
        <f t="shared" si="50"/>
        <v>TZ001</v>
      </c>
      <c r="CH75" s="306" t="str">
        <f t="shared" si="51"/>
        <v>35</v>
      </c>
      <c r="CI75" s="306" t="str">
        <f t="shared" si="52"/>
        <v/>
      </c>
      <c r="CJ75" s="306" t="str">
        <f t="shared" si="53"/>
        <v/>
      </c>
      <c r="CK75" s="305">
        <v>1</v>
      </c>
      <c r="CL75" s="290"/>
      <c r="CM75" s="418"/>
      <c r="CN75" s="375" t="s">
        <v>328</v>
      </c>
      <c r="CO75" s="308"/>
      <c r="CP75" s="248"/>
      <c r="CQ75" s="240"/>
      <c r="CR75" s="241"/>
      <c r="CS75" s="242"/>
      <c r="CU75" s="82"/>
    </row>
    <row r="76" spans="1:99" ht="10.5" customHeight="1" x14ac:dyDescent="0.2">
      <c r="A76" s="423"/>
      <c r="B76" s="352">
        <f t="shared" si="46"/>
        <v>46</v>
      </c>
      <c r="C76" s="272"/>
      <c r="D76" s="272" t="s">
        <v>52</v>
      </c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3" t="e">
        <f>CONCATENATE(TZ!#REF!)</f>
        <v>#REF!</v>
      </c>
      <c r="P76" s="273"/>
      <c r="Q76" s="274"/>
      <c r="R76" s="456" t="s">
        <v>505</v>
      </c>
      <c r="S76" s="419">
        <f t="shared" si="38"/>
        <v>0</v>
      </c>
      <c r="T76" s="314"/>
      <c r="U76" s="315" t="s">
        <v>388</v>
      </c>
      <c r="V76" s="314" t="s">
        <v>471</v>
      </c>
      <c r="W76" s="314">
        <v>35</v>
      </c>
      <c r="X76" s="314"/>
      <c r="Y76" s="306"/>
      <c r="Z76" s="290">
        <v>1</v>
      </c>
      <c r="AA76" s="290"/>
      <c r="AB76" s="418"/>
      <c r="AC76" s="375" t="s">
        <v>328</v>
      </c>
      <c r="AD76" s="353"/>
      <c r="AE76" s="240" t="s">
        <v>329</v>
      </c>
      <c r="AF76" s="241" t="s">
        <v>320</v>
      </c>
      <c r="AG76" s="333"/>
      <c r="AH76" s="303">
        <f>B76</f>
        <v>46</v>
      </c>
      <c r="AI76" s="273" t="s">
        <v>52</v>
      </c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 t="e">
        <f>#REF!</f>
        <v>#REF!</v>
      </c>
      <c r="AU76" s="273"/>
      <c r="AV76" s="273"/>
      <c r="AW76" s="420" t="e">
        <f>O76</f>
        <v>#REF!</v>
      </c>
      <c r="AX76" s="419">
        <f t="shared" si="41"/>
        <v>0</v>
      </c>
      <c r="AY76" s="306" t="str">
        <f t="shared" si="42"/>
        <v/>
      </c>
      <c r="AZ76" s="306" t="str">
        <f t="shared" si="54"/>
        <v>001</v>
      </c>
      <c r="BA76" s="306" t="str">
        <f t="shared" si="55"/>
        <v>TZ001</v>
      </c>
      <c r="BB76" s="306" t="str">
        <f t="shared" si="56"/>
        <v>35</v>
      </c>
      <c r="BC76" s="306" t="str">
        <f t="shared" si="57"/>
        <v/>
      </c>
      <c r="BD76" s="306" t="str">
        <f t="shared" si="58"/>
        <v/>
      </c>
      <c r="BE76" s="305">
        <v>1</v>
      </c>
      <c r="BF76" s="290"/>
      <c r="BG76" s="418"/>
      <c r="BH76" s="375" t="s">
        <v>328</v>
      </c>
      <c r="BI76" s="308"/>
      <c r="BJ76" s="248"/>
      <c r="BK76" s="240" t="s">
        <v>329</v>
      </c>
      <c r="BL76" s="241" t="s">
        <v>320</v>
      </c>
      <c r="BM76" s="333"/>
      <c r="BN76" s="303">
        <f t="shared" si="91"/>
        <v>46</v>
      </c>
      <c r="BO76" s="273" t="s">
        <v>52</v>
      </c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 t="e">
        <f t="shared" si="92"/>
        <v>#REF!</v>
      </c>
      <c r="CA76" s="273"/>
      <c r="CB76" s="273"/>
      <c r="CC76" s="420" t="e">
        <f>AW76</f>
        <v>#REF!</v>
      </c>
      <c r="CD76" s="419">
        <f t="shared" si="45"/>
        <v>0</v>
      </c>
      <c r="CE76" s="306" t="str">
        <f t="shared" si="34"/>
        <v/>
      </c>
      <c r="CF76" s="306" t="str">
        <f t="shared" si="49"/>
        <v>002</v>
      </c>
      <c r="CG76" s="306" t="str">
        <f t="shared" si="50"/>
        <v>TZ002</v>
      </c>
      <c r="CH76" s="306" t="str">
        <f t="shared" si="51"/>
        <v>36</v>
      </c>
      <c r="CI76" s="306" t="str">
        <f t="shared" si="52"/>
        <v/>
      </c>
      <c r="CJ76" s="306" t="str">
        <f t="shared" si="53"/>
        <v/>
      </c>
      <c r="CK76" s="305">
        <v>1</v>
      </c>
      <c r="CL76" s="290"/>
      <c r="CM76" s="418"/>
      <c r="CN76" s="375" t="s">
        <v>328</v>
      </c>
      <c r="CO76" s="308"/>
      <c r="CP76" s="248"/>
      <c r="CQ76" s="240" t="s">
        <v>329</v>
      </c>
      <c r="CR76" s="241" t="s">
        <v>320</v>
      </c>
      <c r="CS76" s="242"/>
      <c r="CU76" s="82"/>
    </row>
    <row r="77" spans="1:99" ht="10.5" hidden="1" customHeight="1" x14ac:dyDescent="0.2">
      <c r="A77" s="423"/>
      <c r="B77" s="352">
        <f t="shared" si="46"/>
        <v>47</v>
      </c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3"/>
      <c r="P77" s="273"/>
      <c r="Q77" s="274"/>
      <c r="R77" s="275"/>
      <c r="S77" s="419">
        <f t="shared" si="38"/>
        <v>0</v>
      </c>
      <c r="T77" s="314"/>
      <c r="U77" s="315" t="s">
        <v>389</v>
      </c>
      <c r="V77" s="314" t="s">
        <v>472</v>
      </c>
      <c r="W77" s="314">
        <v>36</v>
      </c>
      <c r="X77" s="314"/>
      <c r="Y77" s="306"/>
      <c r="Z77" s="290">
        <v>1</v>
      </c>
      <c r="AA77" s="290"/>
      <c r="AB77" s="418"/>
      <c r="AC77" s="375" t="s">
        <v>328</v>
      </c>
      <c r="AD77" s="353"/>
      <c r="AE77" s="240" t="s">
        <v>329</v>
      </c>
      <c r="AF77" s="241" t="s">
        <v>320</v>
      </c>
      <c r="AG77" s="333"/>
      <c r="AH77" s="303">
        <f t="shared" si="90"/>
        <v>47</v>
      </c>
      <c r="AI77" s="273" t="s">
        <v>52</v>
      </c>
      <c r="AJ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>
        <f t="shared" ref="AT77:AT87" si="93">O77</f>
        <v>0</v>
      </c>
      <c r="AU77" s="273"/>
      <c r="AV77" s="273"/>
      <c r="AW77" s="275"/>
      <c r="AX77" s="419">
        <f t="shared" si="41"/>
        <v>0</v>
      </c>
      <c r="AY77" s="306" t="str">
        <f t="shared" si="42"/>
        <v/>
      </c>
      <c r="AZ77" s="306" t="str">
        <f t="shared" si="54"/>
        <v>002</v>
      </c>
      <c r="BA77" s="306" t="str">
        <f t="shared" si="55"/>
        <v>TZ002</v>
      </c>
      <c r="BB77" s="306" t="str">
        <f t="shared" si="56"/>
        <v>36</v>
      </c>
      <c r="BC77" s="306" t="str">
        <f t="shared" si="57"/>
        <v/>
      </c>
      <c r="BD77" s="306" t="str">
        <f t="shared" si="58"/>
        <v/>
      </c>
      <c r="BE77" s="305">
        <v>1</v>
      </c>
      <c r="BF77" s="290"/>
      <c r="BG77" s="418"/>
      <c r="BH77" s="375" t="s">
        <v>328</v>
      </c>
      <c r="BI77" s="308"/>
      <c r="BJ77" s="248"/>
      <c r="BK77" s="240" t="s">
        <v>329</v>
      </c>
      <c r="BL77" s="241" t="s">
        <v>320</v>
      </c>
      <c r="BM77" s="333"/>
      <c r="BN77" s="303">
        <f t="shared" si="91"/>
        <v>47</v>
      </c>
      <c r="BO77" s="273" t="s">
        <v>52</v>
      </c>
      <c r="BP77" s="273"/>
      <c r="BQ77" s="273"/>
      <c r="BR77" s="273"/>
      <c r="BS77" s="273"/>
      <c r="BT77" s="273"/>
      <c r="BU77" s="273"/>
      <c r="BV77" s="273"/>
      <c r="BW77" s="273"/>
      <c r="BX77" s="273"/>
      <c r="BY77" s="273"/>
      <c r="BZ77" s="273">
        <f t="shared" si="92"/>
        <v>0</v>
      </c>
      <c r="CA77" s="273"/>
      <c r="CB77" s="273"/>
      <c r="CC77" s="275"/>
      <c r="CD77" s="419">
        <f t="shared" si="45"/>
        <v>0</v>
      </c>
      <c r="CE77" s="306" t="str">
        <f t="shared" si="34"/>
        <v/>
      </c>
      <c r="CF77" s="306" t="str">
        <f t="shared" si="49"/>
        <v>003</v>
      </c>
      <c r="CG77" s="306" t="str">
        <f t="shared" si="50"/>
        <v>TZ003</v>
      </c>
      <c r="CH77" s="306" t="str">
        <f t="shared" si="51"/>
        <v>37</v>
      </c>
      <c r="CI77" s="306" t="str">
        <f t="shared" si="52"/>
        <v/>
      </c>
      <c r="CJ77" s="306" t="str">
        <f t="shared" si="53"/>
        <v/>
      </c>
      <c r="CK77" s="305">
        <v>1</v>
      </c>
      <c r="CL77" s="290"/>
      <c r="CM77" s="418"/>
      <c r="CN77" s="375" t="s">
        <v>328</v>
      </c>
      <c r="CO77" s="308"/>
      <c r="CP77" s="248"/>
      <c r="CQ77" s="240" t="s">
        <v>329</v>
      </c>
      <c r="CR77" s="241" t="s">
        <v>320</v>
      </c>
      <c r="CS77" s="242"/>
      <c r="CU77" s="82"/>
    </row>
    <row r="78" spans="1:99" ht="10.5" hidden="1" customHeight="1" x14ac:dyDescent="0.2">
      <c r="A78" s="423"/>
      <c r="B78" s="352">
        <f t="shared" si="46"/>
        <v>48</v>
      </c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3"/>
      <c r="P78" s="273"/>
      <c r="Q78" s="274"/>
      <c r="R78" s="275"/>
      <c r="S78" s="419">
        <f t="shared" si="38"/>
        <v>0</v>
      </c>
      <c r="T78" s="314"/>
      <c r="U78" s="315" t="s">
        <v>390</v>
      </c>
      <c r="V78" s="314" t="s">
        <v>478</v>
      </c>
      <c r="W78" s="314">
        <v>37</v>
      </c>
      <c r="X78" s="314"/>
      <c r="Y78" s="306"/>
      <c r="Z78" s="290">
        <v>1</v>
      </c>
      <c r="AA78" s="290"/>
      <c r="AB78" s="418"/>
      <c r="AC78" s="375" t="s">
        <v>328</v>
      </c>
      <c r="AD78" s="353"/>
      <c r="AE78" s="240" t="s">
        <v>329</v>
      </c>
      <c r="AF78" s="241" t="s">
        <v>320</v>
      </c>
      <c r="AG78" s="333"/>
      <c r="AH78" s="303">
        <f t="shared" si="90"/>
        <v>48</v>
      </c>
      <c r="AI78" s="273" t="s">
        <v>52</v>
      </c>
      <c r="AJ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>
        <f t="shared" si="93"/>
        <v>0</v>
      </c>
      <c r="AU78" s="273"/>
      <c r="AV78" s="273"/>
      <c r="AW78" s="275"/>
      <c r="AX78" s="419">
        <f t="shared" si="41"/>
        <v>0</v>
      </c>
      <c r="AY78" s="306" t="str">
        <f t="shared" si="42"/>
        <v/>
      </c>
      <c r="AZ78" s="306" t="str">
        <f t="shared" si="54"/>
        <v>003</v>
      </c>
      <c r="BA78" s="306" t="str">
        <f t="shared" si="55"/>
        <v>TZ003</v>
      </c>
      <c r="BB78" s="306" t="str">
        <f t="shared" si="56"/>
        <v>37</v>
      </c>
      <c r="BC78" s="306" t="str">
        <f t="shared" si="57"/>
        <v/>
      </c>
      <c r="BD78" s="306" t="str">
        <f t="shared" si="58"/>
        <v/>
      </c>
      <c r="BE78" s="305">
        <v>1</v>
      </c>
      <c r="BF78" s="290"/>
      <c r="BG78" s="418"/>
      <c r="BH78" s="375" t="s">
        <v>328</v>
      </c>
      <c r="BI78" s="308"/>
      <c r="BJ78" s="248"/>
      <c r="BK78" s="240" t="s">
        <v>329</v>
      </c>
      <c r="BL78" s="241" t="s">
        <v>320</v>
      </c>
      <c r="BM78" s="333"/>
      <c r="BN78" s="303">
        <f t="shared" si="91"/>
        <v>48</v>
      </c>
      <c r="BO78" s="273" t="s">
        <v>52</v>
      </c>
      <c r="BP78" s="273"/>
      <c r="BQ78" s="273"/>
      <c r="BR78" s="273"/>
      <c r="BS78" s="273"/>
      <c r="BT78" s="273"/>
      <c r="BU78" s="273"/>
      <c r="BV78" s="273"/>
      <c r="BW78" s="273"/>
      <c r="BX78" s="273"/>
      <c r="BY78" s="273"/>
      <c r="BZ78" s="273">
        <f t="shared" si="92"/>
        <v>0</v>
      </c>
      <c r="CA78" s="273"/>
      <c r="CB78" s="273"/>
      <c r="CC78" s="275"/>
      <c r="CD78" s="419">
        <f t="shared" si="45"/>
        <v>0</v>
      </c>
      <c r="CE78" s="306" t="str">
        <f t="shared" si="34"/>
        <v/>
      </c>
      <c r="CF78" s="306" t="str">
        <f t="shared" si="49"/>
        <v>004</v>
      </c>
      <c r="CG78" s="306" t="str">
        <f t="shared" si="50"/>
        <v>TZ004</v>
      </c>
      <c r="CH78" s="306" t="str">
        <f t="shared" si="51"/>
        <v>38</v>
      </c>
      <c r="CI78" s="306" t="str">
        <f t="shared" si="52"/>
        <v/>
      </c>
      <c r="CJ78" s="306" t="str">
        <f t="shared" si="53"/>
        <v/>
      </c>
      <c r="CK78" s="305">
        <v>1</v>
      </c>
      <c r="CL78" s="290"/>
      <c r="CM78" s="418"/>
      <c r="CN78" s="375" t="s">
        <v>328</v>
      </c>
      <c r="CO78" s="308"/>
      <c r="CP78" s="248"/>
      <c r="CQ78" s="240" t="s">
        <v>329</v>
      </c>
      <c r="CR78" s="241" t="s">
        <v>320</v>
      </c>
      <c r="CS78" s="242"/>
      <c r="CU78" s="82"/>
    </row>
    <row r="79" spans="1:99" ht="10.5" hidden="1" customHeight="1" x14ac:dyDescent="0.2">
      <c r="A79" s="423"/>
      <c r="B79" s="352">
        <f t="shared" si="46"/>
        <v>49</v>
      </c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3"/>
      <c r="P79" s="273"/>
      <c r="Q79" s="274"/>
      <c r="R79" s="275"/>
      <c r="S79" s="419">
        <f t="shared" si="38"/>
        <v>0</v>
      </c>
      <c r="T79" s="314"/>
      <c r="U79" s="315" t="s">
        <v>391</v>
      </c>
      <c r="V79" s="314" t="s">
        <v>473</v>
      </c>
      <c r="W79" s="314">
        <v>38</v>
      </c>
      <c r="X79" s="314"/>
      <c r="Y79" s="306"/>
      <c r="Z79" s="290">
        <v>1</v>
      </c>
      <c r="AA79" s="290"/>
      <c r="AB79" s="418"/>
      <c r="AC79" s="375" t="s">
        <v>328</v>
      </c>
      <c r="AD79" s="353"/>
      <c r="AE79" s="240" t="s">
        <v>329</v>
      </c>
      <c r="AF79" s="241" t="s">
        <v>320</v>
      </c>
      <c r="AG79" s="333"/>
      <c r="AH79" s="303">
        <f t="shared" ref="AH79:AH80" si="94">B79</f>
        <v>49</v>
      </c>
      <c r="AI79" s="273" t="s">
        <v>52</v>
      </c>
      <c r="AJ79" s="273"/>
      <c r="AK79" s="273"/>
      <c r="AL79" s="273"/>
      <c r="AM79" s="273"/>
      <c r="AN79" s="273"/>
      <c r="AO79" s="273"/>
      <c r="AP79" s="273"/>
      <c r="AQ79" s="273"/>
      <c r="AR79" s="273"/>
      <c r="AS79" s="273"/>
      <c r="AT79" s="273">
        <f t="shared" si="93"/>
        <v>0</v>
      </c>
      <c r="AU79" s="273"/>
      <c r="AV79" s="273"/>
      <c r="AW79" s="275"/>
      <c r="AX79" s="419">
        <f t="shared" si="41"/>
        <v>0</v>
      </c>
      <c r="AY79" s="306" t="str">
        <f t="shared" si="42"/>
        <v/>
      </c>
      <c r="AZ79" s="306" t="str">
        <f t="shared" si="54"/>
        <v>004</v>
      </c>
      <c r="BA79" s="306" t="str">
        <f t="shared" si="55"/>
        <v>TZ004</v>
      </c>
      <c r="BB79" s="306" t="str">
        <f t="shared" si="56"/>
        <v>38</v>
      </c>
      <c r="BC79" s="306" t="str">
        <f t="shared" si="57"/>
        <v/>
      </c>
      <c r="BD79" s="306" t="str">
        <f t="shared" si="58"/>
        <v/>
      </c>
      <c r="BE79" s="305">
        <v>1</v>
      </c>
      <c r="BF79" s="290"/>
      <c r="BG79" s="418"/>
      <c r="BH79" s="375" t="s">
        <v>328</v>
      </c>
      <c r="BI79" s="308"/>
      <c r="BJ79" s="248"/>
      <c r="BK79" s="240" t="s">
        <v>329</v>
      </c>
      <c r="BL79" s="241" t="s">
        <v>320</v>
      </c>
      <c r="BM79" s="333"/>
      <c r="BN79" s="303">
        <f t="shared" si="91"/>
        <v>49</v>
      </c>
      <c r="BO79" s="273" t="s">
        <v>52</v>
      </c>
      <c r="BP79" s="273"/>
      <c r="BQ79" s="273"/>
      <c r="BR79" s="273"/>
      <c r="BS79" s="273"/>
      <c r="BT79" s="273"/>
      <c r="BU79" s="273"/>
      <c r="BV79" s="273"/>
      <c r="BW79" s="273"/>
      <c r="BX79" s="273"/>
      <c r="BY79" s="273"/>
      <c r="BZ79" s="273">
        <f t="shared" si="92"/>
        <v>0</v>
      </c>
      <c r="CA79" s="273"/>
      <c r="CB79" s="273"/>
      <c r="CC79" s="275"/>
      <c r="CD79" s="419">
        <f t="shared" si="45"/>
        <v>0</v>
      </c>
      <c r="CE79" s="306" t="str">
        <f t="shared" si="34"/>
        <v/>
      </c>
      <c r="CF79" s="306" t="str">
        <f t="shared" si="49"/>
        <v>005</v>
      </c>
      <c r="CG79" s="306" t="str">
        <f t="shared" si="50"/>
        <v>TZ005</v>
      </c>
      <c r="CH79" s="306" t="str">
        <f t="shared" si="51"/>
        <v>39</v>
      </c>
      <c r="CI79" s="306" t="str">
        <f t="shared" si="52"/>
        <v/>
      </c>
      <c r="CJ79" s="306" t="str">
        <f t="shared" si="53"/>
        <v/>
      </c>
      <c r="CK79" s="305">
        <v>1</v>
      </c>
      <c r="CL79" s="290"/>
      <c r="CM79" s="418"/>
      <c r="CN79" s="375" t="s">
        <v>328</v>
      </c>
      <c r="CO79" s="308"/>
      <c r="CP79" s="248"/>
      <c r="CQ79" s="240" t="s">
        <v>329</v>
      </c>
      <c r="CR79" s="241" t="s">
        <v>320</v>
      </c>
      <c r="CS79" s="242"/>
      <c r="CU79" s="82"/>
    </row>
    <row r="80" spans="1:99" ht="10.5" hidden="1" customHeight="1" x14ac:dyDescent="0.2">
      <c r="A80" s="423"/>
      <c r="B80" s="352">
        <f t="shared" si="46"/>
        <v>50</v>
      </c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3"/>
      <c r="P80" s="273"/>
      <c r="Q80" s="274"/>
      <c r="R80" s="275"/>
      <c r="S80" s="419">
        <f t="shared" si="38"/>
        <v>0</v>
      </c>
      <c r="T80" s="314"/>
      <c r="U80" s="315" t="s">
        <v>392</v>
      </c>
      <c r="V80" s="314" t="s">
        <v>474</v>
      </c>
      <c r="W80" s="314">
        <v>39</v>
      </c>
      <c r="X80" s="314"/>
      <c r="Y80" s="306"/>
      <c r="Z80" s="290">
        <v>1</v>
      </c>
      <c r="AA80" s="290"/>
      <c r="AB80" s="418"/>
      <c r="AC80" s="375" t="s">
        <v>328</v>
      </c>
      <c r="AD80" s="353"/>
      <c r="AE80" s="240" t="s">
        <v>329</v>
      </c>
      <c r="AF80" s="241" t="s">
        <v>320</v>
      </c>
      <c r="AG80" s="333"/>
      <c r="AH80" s="303">
        <f t="shared" si="94"/>
        <v>50</v>
      </c>
      <c r="AI80" s="273" t="s">
        <v>52</v>
      </c>
      <c r="AJ80" s="273"/>
      <c r="AK80" s="273"/>
      <c r="AL80" s="273"/>
      <c r="AM80" s="273"/>
      <c r="AN80" s="273"/>
      <c r="AO80" s="273"/>
      <c r="AP80" s="273"/>
      <c r="AQ80" s="273"/>
      <c r="AR80" s="273"/>
      <c r="AS80" s="273"/>
      <c r="AT80" s="273">
        <f t="shared" si="93"/>
        <v>0</v>
      </c>
      <c r="AU80" s="273"/>
      <c r="AV80" s="273"/>
      <c r="AW80" s="275"/>
      <c r="AX80" s="419">
        <f t="shared" si="41"/>
        <v>0</v>
      </c>
      <c r="AY80" s="306" t="str">
        <f t="shared" si="42"/>
        <v/>
      </c>
      <c r="AZ80" s="306" t="str">
        <f t="shared" si="54"/>
        <v>005</v>
      </c>
      <c r="BA80" s="306" t="str">
        <f t="shared" si="55"/>
        <v>TZ005</v>
      </c>
      <c r="BB80" s="306" t="str">
        <f t="shared" si="56"/>
        <v>39</v>
      </c>
      <c r="BC80" s="306" t="str">
        <f t="shared" si="57"/>
        <v/>
      </c>
      <c r="BD80" s="306" t="str">
        <f t="shared" si="58"/>
        <v/>
      </c>
      <c r="BE80" s="305">
        <v>1</v>
      </c>
      <c r="BF80" s="290"/>
      <c r="BG80" s="418"/>
      <c r="BH80" s="375" t="s">
        <v>328</v>
      </c>
      <c r="BI80" s="308"/>
      <c r="BJ80" s="248"/>
      <c r="BK80" s="240" t="s">
        <v>329</v>
      </c>
      <c r="BL80" s="241" t="s">
        <v>320</v>
      </c>
      <c r="BM80" s="333"/>
      <c r="BN80" s="303">
        <f t="shared" si="91"/>
        <v>50</v>
      </c>
      <c r="BO80" s="273" t="s">
        <v>52</v>
      </c>
      <c r="BP80" s="273"/>
      <c r="BQ80" s="273"/>
      <c r="BR80" s="273"/>
      <c r="BS80" s="273"/>
      <c r="BT80" s="273"/>
      <c r="BU80" s="273"/>
      <c r="BV80" s="273"/>
      <c r="BW80" s="273"/>
      <c r="BX80" s="273"/>
      <c r="BY80" s="273"/>
      <c r="BZ80" s="273">
        <f t="shared" si="92"/>
        <v>0</v>
      </c>
      <c r="CA80" s="273"/>
      <c r="CB80" s="273"/>
      <c r="CC80" s="275"/>
      <c r="CD80" s="419">
        <f t="shared" si="45"/>
        <v>0</v>
      </c>
      <c r="CE80" s="306" t="str">
        <f t="shared" si="34"/>
        <v/>
      </c>
      <c r="CF80" s="306" t="str">
        <f t="shared" si="49"/>
        <v>006</v>
      </c>
      <c r="CG80" s="306" t="str">
        <f t="shared" si="50"/>
        <v>TZ006</v>
      </c>
      <c r="CH80" s="306" t="str">
        <f t="shared" si="51"/>
        <v>40</v>
      </c>
      <c r="CI80" s="306" t="str">
        <f t="shared" si="52"/>
        <v/>
      </c>
      <c r="CJ80" s="306" t="str">
        <f t="shared" si="53"/>
        <v/>
      </c>
      <c r="CK80" s="305">
        <v>1</v>
      </c>
      <c r="CL80" s="290"/>
      <c r="CM80" s="418"/>
      <c r="CN80" s="375" t="s">
        <v>328</v>
      </c>
      <c r="CO80" s="308"/>
      <c r="CP80" s="248"/>
      <c r="CQ80" s="240" t="s">
        <v>329</v>
      </c>
      <c r="CR80" s="241" t="s">
        <v>320</v>
      </c>
      <c r="CS80" s="242"/>
      <c r="CU80" s="82"/>
    </row>
    <row r="81" spans="1:99" ht="10.5" hidden="1" customHeight="1" x14ac:dyDescent="0.2">
      <c r="A81" s="423"/>
      <c r="B81" s="352">
        <f t="shared" si="46"/>
        <v>51</v>
      </c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3"/>
      <c r="P81" s="273"/>
      <c r="Q81" s="274"/>
      <c r="R81" s="275"/>
      <c r="S81" s="419">
        <f t="shared" si="38"/>
        <v>0</v>
      </c>
      <c r="T81" s="314"/>
      <c r="U81" s="315" t="s">
        <v>393</v>
      </c>
      <c r="V81" s="314" t="s">
        <v>475</v>
      </c>
      <c r="W81" s="314">
        <v>40</v>
      </c>
      <c r="X81" s="314"/>
      <c r="Y81" s="306"/>
      <c r="Z81" s="290">
        <v>1</v>
      </c>
      <c r="AA81" s="290"/>
      <c r="AB81" s="418"/>
      <c r="AC81" s="375" t="s">
        <v>328</v>
      </c>
      <c r="AD81" s="353"/>
      <c r="AE81" s="240" t="s">
        <v>329</v>
      </c>
      <c r="AF81" s="241" t="s">
        <v>320</v>
      </c>
      <c r="AG81" s="333"/>
      <c r="AH81" s="303">
        <f t="shared" ref="AH81" si="95">B81</f>
        <v>51</v>
      </c>
      <c r="AI81" s="273" t="s">
        <v>52</v>
      </c>
      <c r="AJ81" s="273"/>
      <c r="AK81" s="273"/>
      <c r="AL81" s="273"/>
      <c r="AM81" s="273"/>
      <c r="AN81" s="273"/>
      <c r="AO81" s="273"/>
      <c r="AP81" s="273"/>
      <c r="AQ81" s="273"/>
      <c r="AR81" s="273"/>
      <c r="AS81" s="273"/>
      <c r="AT81" s="273">
        <f t="shared" si="93"/>
        <v>0</v>
      </c>
      <c r="AU81" s="273"/>
      <c r="AV81" s="273"/>
      <c r="AW81" s="275"/>
      <c r="AX81" s="419">
        <f t="shared" si="41"/>
        <v>0</v>
      </c>
      <c r="AY81" s="306" t="str">
        <f t="shared" si="42"/>
        <v/>
      </c>
      <c r="AZ81" s="306" t="str">
        <f t="shared" si="54"/>
        <v>006</v>
      </c>
      <c r="BA81" s="306" t="str">
        <f t="shared" si="55"/>
        <v>TZ006</v>
      </c>
      <c r="BB81" s="306" t="str">
        <f t="shared" si="56"/>
        <v>40</v>
      </c>
      <c r="BC81" s="306" t="str">
        <f t="shared" si="57"/>
        <v/>
      </c>
      <c r="BD81" s="306" t="str">
        <f t="shared" si="58"/>
        <v/>
      </c>
      <c r="BE81" s="305">
        <v>1</v>
      </c>
      <c r="BF81" s="290"/>
      <c r="BG81" s="418"/>
      <c r="BH81" s="375" t="s">
        <v>328</v>
      </c>
      <c r="BI81" s="308"/>
      <c r="BJ81" s="248"/>
      <c r="BK81" s="240" t="s">
        <v>329</v>
      </c>
      <c r="BL81" s="241" t="s">
        <v>320</v>
      </c>
      <c r="BM81" s="333"/>
      <c r="BN81" s="303">
        <f t="shared" si="91"/>
        <v>51</v>
      </c>
      <c r="BO81" s="273" t="s">
        <v>52</v>
      </c>
      <c r="BP81" s="273"/>
      <c r="BQ81" s="273"/>
      <c r="BR81" s="273"/>
      <c r="BS81" s="273"/>
      <c r="BT81" s="273"/>
      <c r="BU81" s="273"/>
      <c r="BV81" s="273"/>
      <c r="BW81" s="273"/>
      <c r="BX81" s="273"/>
      <c r="BY81" s="273"/>
      <c r="BZ81" s="273">
        <f t="shared" si="92"/>
        <v>0</v>
      </c>
      <c r="CA81" s="273"/>
      <c r="CB81" s="273"/>
      <c r="CC81" s="275"/>
      <c r="CD81" s="419">
        <f t="shared" si="45"/>
        <v>0</v>
      </c>
      <c r="CE81" s="306" t="str">
        <f t="shared" si="34"/>
        <v/>
      </c>
      <c r="CF81" s="306" t="str">
        <f t="shared" si="49"/>
        <v>ATYP</v>
      </c>
      <c r="CG81" s="306" t="str">
        <f t="shared" si="50"/>
        <v>TZ-ATYP</v>
      </c>
      <c r="CH81" s="306" t="str">
        <f t="shared" si="51"/>
        <v>41</v>
      </c>
      <c r="CI81" s="306" t="str">
        <f t="shared" si="52"/>
        <v/>
      </c>
      <c r="CJ81" s="306" t="str">
        <f t="shared" si="53"/>
        <v/>
      </c>
      <c r="CK81" s="305">
        <v>1</v>
      </c>
      <c r="CL81" s="290"/>
      <c r="CM81" s="418"/>
      <c r="CN81" s="375" t="s">
        <v>328</v>
      </c>
      <c r="CO81" s="308"/>
      <c r="CP81" s="248"/>
      <c r="CQ81" s="240" t="s">
        <v>329</v>
      </c>
      <c r="CR81" s="241" t="s">
        <v>320</v>
      </c>
      <c r="CS81" s="242"/>
      <c r="CU81" s="82"/>
    </row>
    <row r="82" spans="1:99" ht="10.5" hidden="1" customHeight="1" x14ac:dyDescent="0.2">
      <c r="A82" s="423"/>
      <c r="B82" s="352">
        <f t="shared" si="46"/>
        <v>52</v>
      </c>
      <c r="C82" s="272"/>
      <c r="D82" s="272" t="s">
        <v>52</v>
      </c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3" t="str">
        <f t="shared" ref="O82" ca="1" si="96">CONCATENATE("1207","-",B82,"-",$P$8,"-",$P$7,"-",U82)</f>
        <v>1207-52-105-1785-ATYP</v>
      </c>
      <c r="P82" s="273"/>
      <c r="Q82" s="274"/>
      <c r="R82" s="275" t="s">
        <v>476</v>
      </c>
      <c r="S82" s="419">
        <f t="shared" si="38"/>
        <v>0</v>
      </c>
      <c r="T82" s="314"/>
      <c r="U82" s="315" t="s">
        <v>381</v>
      </c>
      <c r="V82" s="314" t="s">
        <v>479</v>
      </c>
      <c r="W82" s="314">
        <v>41</v>
      </c>
      <c r="X82" s="314"/>
      <c r="Y82" s="306"/>
      <c r="Z82" s="290">
        <v>1</v>
      </c>
      <c r="AA82" s="290"/>
      <c r="AB82" s="418"/>
      <c r="AC82" s="375" t="s">
        <v>328</v>
      </c>
      <c r="AD82" s="353"/>
      <c r="AE82" s="240" t="s">
        <v>329</v>
      </c>
      <c r="AF82" s="241" t="s">
        <v>320</v>
      </c>
      <c r="AG82" s="333"/>
      <c r="AH82" s="303">
        <f t="shared" ref="AH82" si="97">B82</f>
        <v>52</v>
      </c>
      <c r="AI82" s="273" t="s">
        <v>52</v>
      </c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 t="str">
        <f t="shared" ca="1" si="93"/>
        <v>1207-52-105-1785-ATYP</v>
      </c>
      <c r="AU82" s="273"/>
      <c r="AV82" s="273"/>
      <c r="AW82" s="275"/>
      <c r="AX82" s="419">
        <f t="shared" si="41"/>
        <v>0</v>
      </c>
      <c r="AY82" s="306" t="str">
        <f t="shared" si="42"/>
        <v/>
      </c>
      <c r="AZ82" s="306" t="str">
        <f t="shared" si="54"/>
        <v>ATYP</v>
      </c>
      <c r="BA82" s="306" t="str">
        <f t="shared" si="55"/>
        <v>TZ-ATYP</v>
      </c>
      <c r="BB82" s="306" t="str">
        <f t="shared" si="56"/>
        <v>41</v>
      </c>
      <c r="BC82" s="306" t="str">
        <f t="shared" si="57"/>
        <v/>
      </c>
      <c r="BD82" s="306" t="str">
        <f t="shared" si="58"/>
        <v/>
      </c>
      <c r="BE82" s="305">
        <v>1</v>
      </c>
      <c r="BF82" s="290"/>
      <c r="BG82" s="418"/>
      <c r="BH82" s="375" t="s">
        <v>328</v>
      </c>
      <c r="BI82" s="308"/>
      <c r="BJ82" s="248"/>
      <c r="BK82" s="240" t="s">
        <v>329</v>
      </c>
      <c r="BL82" s="241" t="s">
        <v>320</v>
      </c>
      <c r="BM82" s="333"/>
      <c r="BN82" s="303">
        <f t="shared" si="91"/>
        <v>52</v>
      </c>
      <c r="BO82" s="273" t="s">
        <v>52</v>
      </c>
      <c r="BP82" s="273"/>
      <c r="BQ82" s="273"/>
      <c r="BR82" s="273"/>
      <c r="BS82" s="273"/>
      <c r="BT82" s="273"/>
      <c r="BU82" s="273"/>
      <c r="BV82" s="273"/>
      <c r="BW82" s="273"/>
      <c r="BX82" s="273"/>
      <c r="BY82" s="273"/>
      <c r="BZ82" s="273" t="str">
        <f t="shared" ca="1" si="92"/>
        <v>1207-52-105-1785-ATYP</v>
      </c>
      <c r="CA82" s="273"/>
      <c r="CB82" s="273"/>
      <c r="CC82" s="275"/>
      <c r="CD82" s="419">
        <f t="shared" si="45"/>
        <v>0</v>
      </c>
      <c r="CE82" s="306" t="str">
        <f t="shared" si="34"/>
        <v/>
      </c>
      <c r="CF82" s="306" t="str">
        <f t="shared" ca="1" si="49"/>
        <v>006</v>
      </c>
      <c r="CG82" s="306" t="str">
        <f t="shared" si="50"/>
        <v/>
      </c>
      <c r="CH82" s="306" t="str">
        <f t="shared" si="51"/>
        <v/>
      </c>
      <c r="CI82" s="306" t="str">
        <f t="shared" si="52"/>
        <v/>
      </c>
      <c r="CJ82" s="306" t="str">
        <f t="shared" si="53"/>
        <v/>
      </c>
      <c r="CK82" s="305">
        <v>1</v>
      </c>
      <c r="CL82" s="290"/>
      <c r="CM82" s="418"/>
      <c r="CN82" s="375" t="s">
        <v>328</v>
      </c>
      <c r="CO82" s="308"/>
      <c r="CP82" s="248"/>
      <c r="CQ82" s="240" t="s">
        <v>329</v>
      </c>
      <c r="CR82" s="241" t="s">
        <v>320</v>
      </c>
      <c r="CS82" s="242"/>
      <c r="CU82" s="82"/>
    </row>
    <row r="83" spans="1:99" ht="10.5" customHeight="1" x14ac:dyDescent="0.2">
      <c r="A83" s="423"/>
      <c r="B83" s="352">
        <f t="shared" si="46"/>
        <v>53</v>
      </c>
      <c r="C83" s="272"/>
      <c r="D83" s="272" t="s">
        <v>52</v>
      </c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3" t="str">
        <f ca="1">CONCATENATE("1207","-",B83,"-",$P$8)</f>
        <v>1207-53-105</v>
      </c>
      <c r="P83" s="273"/>
      <c r="Q83" s="274"/>
      <c r="R83" s="275" t="s">
        <v>506</v>
      </c>
      <c r="S83" s="419">
        <f t="shared" si="38"/>
        <v>0</v>
      </c>
      <c r="T83" s="306"/>
      <c r="U83" s="316" t="str">
        <f ca="1">IFERROR(VLOOKUP(P22,U76:U82,1,FALSE),"CHYBA")</f>
        <v>006</v>
      </c>
      <c r="V83" s="306"/>
      <c r="W83" s="306"/>
      <c r="X83" s="306"/>
      <c r="Y83" s="306"/>
      <c r="Z83" s="290">
        <v>1</v>
      </c>
      <c r="AA83" s="290"/>
      <c r="AB83" s="418"/>
      <c r="AC83" s="375" t="s">
        <v>328</v>
      </c>
      <c r="AD83" s="353"/>
      <c r="AE83" s="240" t="s">
        <v>329</v>
      </c>
      <c r="AF83" s="241" t="s">
        <v>320</v>
      </c>
      <c r="AG83" s="333"/>
      <c r="AH83" s="303">
        <f t="shared" si="90"/>
        <v>53</v>
      </c>
      <c r="AI83" s="273" t="s">
        <v>52</v>
      </c>
      <c r="AJ83" s="273"/>
      <c r="AK83" s="273"/>
      <c r="AL83" s="273"/>
      <c r="AM83" s="273"/>
      <c r="AN83" s="273"/>
      <c r="AO83" s="273"/>
      <c r="AP83" s="273"/>
      <c r="AQ83" s="273"/>
      <c r="AR83" s="273"/>
      <c r="AS83" s="273"/>
      <c r="AT83" s="273" t="str">
        <f t="shared" ca="1" si="93"/>
        <v>1207-53-105</v>
      </c>
      <c r="AU83" s="273"/>
      <c r="AV83" s="273"/>
      <c r="AW83" s="275" t="str">
        <f>R83</f>
        <v>PNZ</v>
      </c>
      <c r="AX83" s="419">
        <f t="shared" si="41"/>
        <v>0</v>
      </c>
      <c r="AY83" s="306" t="str">
        <f t="shared" si="42"/>
        <v/>
      </c>
      <c r="AZ83" s="306" t="str">
        <f t="shared" ca="1" si="54"/>
        <v>006</v>
      </c>
      <c r="BA83" s="306" t="str">
        <f t="shared" si="55"/>
        <v/>
      </c>
      <c r="BB83" s="306" t="str">
        <f t="shared" si="56"/>
        <v/>
      </c>
      <c r="BC83" s="306" t="str">
        <f t="shared" si="57"/>
        <v/>
      </c>
      <c r="BD83" s="306" t="str">
        <f t="shared" si="58"/>
        <v/>
      </c>
      <c r="BE83" s="305">
        <v>1</v>
      </c>
      <c r="BF83" s="290"/>
      <c r="BG83" s="418"/>
      <c r="BH83" s="375" t="s">
        <v>328</v>
      </c>
      <c r="BI83" s="308"/>
      <c r="BJ83" s="248"/>
      <c r="BK83" s="240" t="s">
        <v>329</v>
      </c>
      <c r="BL83" s="241" t="s">
        <v>320</v>
      </c>
      <c r="BM83" s="333"/>
      <c r="BN83" s="303">
        <f t="shared" si="91"/>
        <v>53</v>
      </c>
      <c r="BO83" s="273" t="s">
        <v>52</v>
      </c>
      <c r="BP83" s="273"/>
      <c r="BQ83" s="273"/>
      <c r="BR83" s="273"/>
      <c r="BS83" s="273"/>
      <c r="BT83" s="273"/>
      <c r="BU83" s="273"/>
      <c r="BV83" s="273"/>
      <c r="BW83" s="273"/>
      <c r="BX83" s="273"/>
      <c r="BY83" s="273"/>
      <c r="BZ83" s="273" t="str">
        <f t="shared" ca="1" si="92"/>
        <v>1207-53-105</v>
      </c>
      <c r="CA83" s="273"/>
      <c r="CB83" s="273"/>
      <c r="CC83" s="275" t="str">
        <f>AW83</f>
        <v>PNZ</v>
      </c>
      <c r="CD83" s="419">
        <f t="shared" si="45"/>
        <v>0</v>
      </c>
      <c r="CE83" s="306"/>
      <c r="CF83" s="306"/>
      <c r="CG83" s="306"/>
      <c r="CH83" s="306"/>
      <c r="CI83" s="306"/>
      <c r="CJ83" s="306"/>
      <c r="CK83" s="305">
        <v>1</v>
      </c>
      <c r="CL83" s="290"/>
      <c r="CM83" s="418"/>
      <c r="CN83" s="375" t="s">
        <v>328</v>
      </c>
      <c r="CO83" s="308"/>
      <c r="CP83" s="248"/>
      <c r="CQ83" s="240" t="s">
        <v>329</v>
      </c>
      <c r="CR83" s="241" t="s">
        <v>320</v>
      </c>
      <c r="CS83" s="242"/>
      <c r="CU83" s="82"/>
    </row>
    <row r="84" spans="1:99" ht="10.5" customHeight="1" x14ac:dyDescent="0.2">
      <c r="A84" s="423"/>
      <c r="B84" s="352">
        <f t="shared" si="46"/>
        <v>54</v>
      </c>
      <c r="C84" s="272"/>
      <c r="D84" s="272" t="s">
        <v>52</v>
      </c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3" t="str">
        <f ca="1">CONCATENATE("1207","-",B84,"-",$P$8,"-",$P$9,"-",$P$5)</f>
        <v>1207-54-105-100-800</v>
      </c>
      <c r="P84" s="273"/>
      <c r="Q84" s="312"/>
      <c r="R84" s="317" t="s">
        <v>477</v>
      </c>
      <c r="S84" s="419">
        <f t="shared" ref="S84:S87" si="98">($Z$12+$Z$13)*Z84</f>
        <v>0</v>
      </c>
      <c r="T84" s="306"/>
      <c r="U84" s="306"/>
      <c r="V84" s="306"/>
      <c r="W84" s="306"/>
      <c r="X84" s="306"/>
      <c r="Y84" s="306"/>
      <c r="Z84" s="290">
        <v>1</v>
      </c>
      <c r="AA84" s="290"/>
      <c r="AB84" s="418"/>
      <c r="AC84" s="375" t="s">
        <v>328</v>
      </c>
      <c r="AD84" s="353"/>
      <c r="AE84" s="240" t="s">
        <v>481</v>
      </c>
      <c r="AF84" s="237" t="s">
        <v>320</v>
      </c>
      <c r="AG84" s="277"/>
      <c r="AH84" s="303">
        <f t="shared" si="90"/>
        <v>54</v>
      </c>
      <c r="AI84" s="273" t="s">
        <v>52</v>
      </c>
      <c r="AJ84" s="273"/>
      <c r="AK84" s="273"/>
      <c r="AL84" s="273"/>
      <c r="AM84" s="273"/>
      <c r="AN84" s="273"/>
      <c r="AO84" s="273"/>
      <c r="AP84" s="273"/>
      <c r="AQ84" s="273"/>
      <c r="AR84" s="273"/>
      <c r="AS84" s="273"/>
      <c r="AT84" s="273" t="str">
        <f t="shared" ca="1" si="93"/>
        <v>1207-54-105-100-800</v>
      </c>
      <c r="AU84" s="273"/>
      <c r="AV84" s="273"/>
      <c r="AW84" s="317" t="str">
        <f>R84</f>
        <v>NP</v>
      </c>
      <c r="AX84" s="419">
        <f t="shared" si="41"/>
        <v>0</v>
      </c>
      <c r="AY84" s="306" t="str">
        <f t="shared" si="42"/>
        <v/>
      </c>
      <c r="AZ84" s="306" t="str">
        <f t="shared" si="54"/>
        <v/>
      </c>
      <c r="BA84" s="306" t="str">
        <f t="shared" si="55"/>
        <v/>
      </c>
      <c r="BB84" s="306" t="str">
        <f t="shared" si="56"/>
        <v/>
      </c>
      <c r="BC84" s="306" t="str">
        <f t="shared" si="57"/>
        <v/>
      </c>
      <c r="BD84" s="306" t="str">
        <f t="shared" si="58"/>
        <v/>
      </c>
      <c r="BE84" s="305">
        <v>1</v>
      </c>
      <c r="BF84" s="290"/>
      <c r="BG84" s="418"/>
      <c r="BH84" s="375" t="s">
        <v>328</v>
      </c>
      <c r="BI84" s="308"/>
      <c r="BJ84" s="239"/>
      <c r="BK84" s="240" t="s">
        <v>329</v>
      </c>
      <c r="BL84" s="237"/>
      <c r="BM84" s="277"/>
      <c r="BN84" s="303">
        <f t="shared" si="91"/>
        <v>54</v>
      </c>
      <c r="BO84" s="273" t="s">
        <v>52</v>
      </c>
      <c r="BP84" s="273"/>
      <c r="BQ84" s="273"/>
      <c r="BR84" s="273"/>
      <c r="BS84" s="273"/>
      <c r="BT84" s="273"/>
      <c r="BU84" s="273"/>
      <c r="BV84" s="273"/>
      <c r="BW84" s="273"/>
      <c r="BX84" s="273"/>
      <c r="BY84" s="273"/>
      <c r="BZ84" s="273" t="str">
        <f t="shared" ca="1" si="92"/>
        <v>1207-54-105-100-800</v>
      </c>
      <c r="CA84" s="273"/>
      <c r="CB84" s="273"/>
      <c r="CC84" s="317" t="str">
        <f>AW84</f>
        <v>NP</v>
      </c>
      <c r="CD84" s="419">
        <f t="shared" si="45"/>
        <v>0</v>
      </c>
      <c r="CE84" s="306"/>
      <c r="CF84" s="306"/>
      <c r="CG84" s="306"/>
      <c r="CH84" s="306"/>
      <c r="CI84" s="306"/>
      <c r="CJ84" s="306"/>
      <c r="CK84" s="305">
        <v>1</v>
      </c>
      <c r="CL84" s="290"/>
      <c r="CM84" s="418"/>
      <c r="CN84" s="375" t="s">
        <v>328</v>
      </c>
      <c r="CO84" s="308"/>
      <c r="CP84" s="239"/>
      <c r="CQ84" s="240" t="s">
        <v>329</v>
      </c>
      <c r="CR84" s="237"/>
    </row>
    <row r="85" spans="1:99" ht="10.5" customHeight="1" x14ac:dyDescent="0.2">
      <c r="A85" s="423"/>
      <c r="B85" s="352">
        <f t="shared" si="46"/>
        <v>55</v>
      </c>
      <c r="C85" s="272"/>
      <c r="D85" s="272" t="s">
        <v>52</v>
      </c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3" t="str">
        <f t="shared" ref="O85:O86" ca="1" si="99">CONCATENATE("1207","-",B85,"-",$P$8)</f>
        <v>1207-55-105</v>
      </c>
      <c r="P85" s="273"/>
      <c r="Q85" s="305" t="s">
        <v>336</v>
      </c>
      <c r="R85" s="313" t="s">
        <v>337</v>
      </c>
      <c r="S85" s="419">
        <f t="shared" si="98"/>
        <v>0</v>
      </c>
      <c r="T85" s="306"/>
      <c r="U85" s="306"/>
      <c r="V85" s="306"/>
      <c r="W85" s="306"/>
      <c r="X85" s="306"/>
      <c r="Y85" s="306"/>
      <c r="Z85" s="290">
        <v>5</v>
      </c>
      <c r="AA85" s="290"/>
      <c r="AB85" s="418"/>
      <c r="AC85" s="375" t="s">
        <v>328</v>
      </c>
      <c r="AD85" s="353"/>
      <c r="AE85" s="240" t="s">
        <v>329</v>
      </c>
      <c r="AF85" s="241"/>
      <c r="AG85" s="333"/>
      <c r="AH85" s="303">
        <f t="shared" si="90"/>
        <v>55</v>
      </c>
      <c r="AI85" s="273" t="s">
        <v>52</v>
      </c>
      <c r="AJ85" s="273"/>
      <c r="AK85" s="273"/>
      <c r="AL85" s="273"/>
      <c r="AM85" s="273"/>
      <c r="AN85" s="273"/>
      <c r="AO85" s="273"/>
      <c r="AP85" s="273"/>
      <c r="AQ85" s="273"/>
      <c r="AR85" s="273"/>
      <c r="AS85" s="273"/>
      <c r="AT85" s="273" t="str">
        <f t="shared" ca="1" si="93"/>
        <v>1207-55-105</v>
      </c>
      <c r="AU85" s="273"/>
      <c r="AV85" s="273" t="s">
        <v>338</v>
      </c>
      <c r="AW85" s="313" t="s">
        <v>337</v>
      </c>
      <c r="AX85" s="419">
        <f t="shared" si="41"/>
        <v>0</v>
      </c>
      <c r="AY85" s="306" t="str">
        <f t="shared" si="42"/>
        <v/>
      </c>
      <c r="AZ85" s="306" t="str">
        <f t="shared" si="54"/>
        <v/>
      </c>
      <c r="BA85" s="306" t="str">
        <f t="shared" si="55"/>
        <v/>
      </c>
      <c r="BB85" s="306" t="str">
        <f t="shared" si="56"/>
        <v/>
      </c>
      <c r="BC85" s="306" t="str">
        <f t="shared" si="57"/>
        <v/>
      </c>
      <c r="BD85" s="306" t="str">
        <f t="shared" si="58"/>
        <v/>
      </c>
      <c r="BE85" s="305">
        <v>5</v>
      </c>
      <c r="BF85" s="290"/>
      <c r="BG85" s="418"/>
      <c r="BH85" s="375" t="s">
        <v>328</v>
      </c>
      <c r="BI85" s="308"/>
      <c r="BJ85" s="243"/>
      <c r="BK85" s="240" t="s">
        <v>329</v>
      </c>
      <c r="BL85" s="241"/>
      <c r="BM85" s="333"/>
      <c r="BN85" s="303">
        <f t="shared" si="91"/>
        <v>55</v>
      </c>
      <c r="BO85" s="273" t="s">
        <v>52</v>
      </c>
      <c r="BP85" s="273"/>
      <c r="BQ85" s="273"/>
      <c r="BR85" s="273"/>
      <c r="BS85" s="273"/>
      <c r="BT85" s="273"/>
      <c r="BU85" s="273"/>
      <c r="BV85" s="273"/>
      <c r="BW85" s="273"/>
      <c r="BX85" s="273"/>
      <c r="BY85" s="273"/>
      <c r="BZ85" s="273" t="str">
        <f t="shared" ca="1" si="92"/>
        <v>1207-55-105</v>
      </c>
      <c r="CA85" s="273"/>
      <c r="CB85" s="273" t="s">
        <v>339</v>
      </c>
      <c r="CC85" s="313" t="s">
        <v>337</v>
      </c>
      <c r="CD85" s="419">
        <f t="shared" si="45"/>
        <v>0</v>
      </c>
      <c r="CE85" s="306" t="str">
        <f t="shared" si="34"/>
        <v/>
      </c>
      <c r="CF85" s="306" t="str">
        <f t="shared" si="49"/>
        <v/>
      </c>
      <c r="CG85" s="306" t="str">
        <f t="shared" si="50"/>
        <v/>
      </c>
      <c r="CH85" s="306" t="str">
        <f t="shared" si="51"/>
        <v/>
      </c>
      <c r="CI85" s="306" t="str">
        <f t="shared" si="52"/>
        <v/>
      </c>
      <c r="CJ85" s="306" t="str">
        <f t="shared" si="53"/>
        <v/>
      </c>
      <c r="CK85" s="305">
        <v>2</v>
      </c>
      <c r="CL85" s="290"/>
      <c r="CM85" s="418"/>
      <c r="CN85" s="375" t="s">
        <v>328</v>
      </c>
      <c r="CO85" s="308"/>
      <c r="CP85" s="243"/>
      <c r="CQ85" s="240" t="s">
        <v>329</v>
      </c>
      <c r="CR85" s="241"/>
      <c r="CS85" s="242"/>
      <c r="CU85" s="82"/>
    </row>
    <row r="86" spans="1:99" ht="10.5" customHeight="1" x14ac:dyDescent="0.2">
      <c r="A86" s="423"/>
      <c r="B86" s="352">
        <f t="shared" si="46"/>
        <v>56</v>
      </c>
      <c r="C86" s="272"/>
      <c r="D86" s="272" t="s">
        <v>52</v>
      </c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3" t="str">
        <f t="shared" ca="1" si="99"/>
        <v>1207-56-105</v>
      </c>
      <c r="P86" s="273"/>
      <c r="Q86" s="305" t="s">
        <v>340</v>
      </c>
      <c r="R86" s="313" t="s">
        <v>341</v>
      </c>
      <c r="S86" s="419">
        <f t="shared" si="98"/>
        <v>0</v>
      </c>
      <c r="T86" s="306"/>
      <c r="U86" s="306"/>
      <c r="V86" s="306"/>
      <c r="W86" s="306"/>
      <c r="X86" s="306"/>
      <c r="Y86" s="306"/>
      <c r="Z86" s="290">
        <v>1</v>
      </c>
      <c r="AA86" s="290"/>
      <c r="AB86" s="418"/>
      <c r="AC86" s="375" t="s">
        <v>328</v>
      </c>
      <c r="AD86" s="353"/>
      <c r="AE86" s="240" t="s">
        <v>329</v>
      </c>
      <c r="AF86" s="241"/>
      <c r="AG86" s="333"/>
      <c r="AH86" s="303">
        <f t="shared" si="90"/>
        <v>56</v>
      </c>
      <c r="AI86" s="273" t="s">
        <v>52</v>
      </c>
      <c r="AJ86" s="273"/>
      <c r="AK86" s="273"/>
      <c r="AL86" s="273"/>
      <c r="AM86" s="273"/>
      <c r="AN86" s="273"/>
      <c r="AO86" s="273"/>
      <c r="AP86" s="273"/>
      <c r="AQ86" s="273"/>
      <c r="AR86" s="273"/>
      <c r="AS86" s="273"/>
      <c r="AT86" s="273" t="str">
        <f t="shared" ca="1" si="93"/>
        <v>1207-56-105</v>
      </c>
      <c r="AU86" s="273"/>
      <c r="AV86" s="273" t="s">
        <v>342</v>
      </c>
      <c r="AW86" s="313" t="s">
        <v>341</v>
      </c>
      <c r="AX86" s="419">
        <f t="shared" si="41"/>
        <v>0</v>
      </c>
      <c r="AY86" s="306" t="str">
        <f t="shared" si="42"/>
        <v/>
      </c>
      <c r="AZ86" s="306" t="str">
        <f t="shared" si="54"/>
        <v/>
      </c>
      <c r="BA86" s="306" t="str">
        <f t="shared" si="55"/>
        <v/>
      </c>
      <c r="BB86" s="306" t="str">
        <f t="shared" si="56"/>
        <v/>
      </c>
      <c r="BC86" s="306" t="str">
        <f t="shared" si="57"/>
        <v/>
      </c>
      <c r="BD86" s="306" t="str">
        <f t="shared" si="58"/>
        <v/>
      </c>
      <c r="BE86" s="305">
        <v>5</v>
      </c>
      <c r="BF86" s="290"/>
      <c r="BG86" s="418"/>
      <c r="BH86" s="375" t="s">
        <v>328</v>
      </c>
      <c r="BI86" s="308"/>
      <c r="BJ86" s="243"/>
      <c r="BK86" s="240" t="s">
        <v>329</v>
      </c>
      <c r="BL86" s="241"/>
      <c r="BM86" s="333"/>
      <c r="BN86" s="303">
        <f t="shared" si="91"/>
        <v>56</v>
      </c>
      <c r="BO86" s="273" t="s">
        <v>52</v>
      </c>
      <c r="BP86" s="273"/>
      <c r="BQ86" s="273"/>
      <c r="BR86" s="273"/>
      <c r="BS86" s="273"/>
      <c r="BT86" s="273"/>
      <c r="BU86" s="273"/>
      <c r="BV86" s="273"/>
      <c r="BW86" s="273"/>
      <c r="BX86" s="273"/>
      <c r="BY86" s="273"/>
      <c r="BZ86" s="273" t="str">
        <f t="shared" ca="1" si="92"/>
        <v>1207-56-105</v>
      </c>
      <c r="CA86" s="273"/>
      <c r="CB86" s="273" t="s">
        <v>343</v>
      </c>
      <c r="CC86" s="313" t="s">
        <v>341</v>
      </c>
      <c r="CD86" s="419">
        <f t="shared" si="45"/>
        <v>0</v>
      </c>
      <c r="CE86" s="306" t="str">
        <f t="shared" si="34"/>
        <v/>
      </c>
      <c r="CF86" s="306" t="str">
        <f t="shared" si="49"/>
        <v/>
      </c>
      <c r="CG86" s="306" t="str">
        <f t="shared" si="50"/>
        <v/>
      </c>
      <c r="CH86" s="306" t="str">
        <f t="shared" si="51"/>
        <v/>
      </c>
      <c r="CI86" s="306" t="str">
        <f t="shared" si="52"/>
        <v/>
      </c>
      <c r="CJ86" s="306" t="str">
        <f t="shared" si="53"/>
        <v/>
      </c>
      <c r="CK86" s="305">
        <v>1</v>
      </c>
      <c r="CL86" s="290"/>
      <c r="CM86" s="418"/>
      <c r="CN86" s="375" t="s">
        <v>328</v>
      </c>
      <c r="CO86" s="308"/>
      <c r="CP86" s="243"/>
      <c r="CQ86" s="240" t="s">
        <v>329</v>
      </c>
      <c r="CR86" s="241"/>
      <c r="CS86" s="242"/>
      <c r="CU86" s="82"/>
    </row>
    <row r="87" spans="1:99" ht="10.5" customHeight="1" x14ac:dyDescent="0.2">
      <c r="A87" s="423"/>
      <c r="B87" s="352">
        <f t="shared" si="46"/>
        <v>57</v>
      </c>
      <c r="C87" s="272"/>
      <c r="D87" s="272" t="s">
        <v>52</v>
      </c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3" t="str">
        <f ca="1">CONCATENATE("1207","-",B87,"-",$P$9)</f>
        <v>1207-57-100</v>
      </c>
      <c r="P87" s="273"/>
      <c r="Q87" s="305" t="s">
        <v>344</v>
      </c>
      <c r="R87" s="319" t="s">
        <v>345</v>
      </c>
      <c r="S87" s="419">
        <f t="shared" si="98"/>
        <v>0</v>
      </c>
      <c r="T87" s="306"/>
      <c r="U87" s="306"/>
      <c r="V87" s="306"/>
      <c r="W87" s="306"/>
      <c r="X87" s="306"/>
      <c r="Y87" s="306"/>
      <c r="Z87" s="290">
        <v>1</v>
      </c>
      <c r="AA87" s="290"/>
      <c r="AB87" s="418"/>
      <c r="AC87" s="375" t="s">
        <v>328</v>
      </c>
      <c r="AD87" s="353"/>
      <c r="AE87" s="240" t="s">
        <v>334</v>
      </c>
      <c r="AF87" s="241"/>
      <c r="AG87" s="333"/>
      <c r="AH87" s="318">
        <f t="shared" si="90"/>
        <v>57</v>
      </c>
      <c r="AI87" s="273" t="s">
        <v>52</v>
      </c>
      <c r="AJ87" s="273"/>
      <c r="AK87" s="273"/>
      <c r="AL87" s="273"/>
      <c r="AM87" s="273"/>
      <c r="AN87" s="273"/>
      <c r="AO87" s="273"/>
      <c r="AP87" s="273"/>
      <c r="AQ87" s="273"/>
      <c r="AR87" s="273"/>
      <c r="AS87" s="273"/>
      <c r="AT87" s="273" t="str">
        <f t="shared" ca="1" si="93"/>
        <v>1207-57-100</v>
      </c>
      <c r="AU87" s="273"/>
      <c r="AV87" s="273" t="s">
        <v>344</v>
      </c>
      <c r="AW87" s="319" t="s">
        <v>345</v>
      </c>
      <c r="AX87" s="419">
        <f t="shared" si="41"/>
        <v>0</v>
      </c>
      <c r="AY87" s="306" t="str">
        <f t="shared" si="42"/>
        <v/>
      </c>
      <c r="AZ87" s="306" t="str">
        <f t="shared" si="54"/>
        <v/>
      </c>
      <c r="BA87" s="306" t="str">
        <f t="shared" si="55"/>
        <v/>
      </c>
      <c r="BB87" s="306" t="str">
        <f t="shared" si="56"/>
        <v/>
      </c>
      <c r="BC87" s="306" t="str">
        <f t="shared" si="57"/>
        <v/>
      </c>
      <c r="BD87" s="306" t="str">
        <f t="shared" si="58"/>
        <v/>
      </c>
      <c r="BE87" s="305">
        <v>1</v>
      </c>
      <c r="BF87" s="290"/>
      <c r="BG87" s="418"/>
      <c r="BH87" s="375" t="s">
        <v>328</v>
      </c>
      <c r="BI87" s="308"/>
      <c r="BJ87" s="248"/>
      <c r="BK87" s="240" t="s">
        <v>334</v>
      </c>
      <c r="BL87" s="241"/>
      <c r="BM87" s="333"/>
      <c r="BN87" s="318">
        <f t="shared" si="91"/>
        <v>57</v>
      </c>
      <c r="BO87" s="273" t="s">
        <v>52</v>
      </c>
      <c r="BP87" s="273"/>
      <c r="BQ87" s="273"/>
      <c r="BR87" s="273"/>
      <c r="BS87" s="273"/>
      <c r="BT87" s="273"/>
      <c r="BU87" s="273"/>
      <c r="BV87" s="273"/>
      <c r="BW87" s="273"/>
      <c r="BX87" s="273"/>
      <c r="BY87" s="273"/>
      <c r="BZ87" s="273" t="str">
        <f t="shared" ca="1" si="92"/>
        <v>1207-57-100</v>
      </c>
      <c r="CA87" s="273"/>
      <c r="CB87" s="273" t="s">
        <v>344</v>
      </c>
      <c r="CC87" s="319" t="s">
        <v>345</v>
      </c>
      <c r="CD87" s="419">
        <f t="shared" si="45"/>
        <v>0</v>
      </c>
      <c r="CE87" s="306" t="str">
        <f t="shared" si="34"/>
        <v/>
      </c>
      <c r="CF87" s="306" t="str">
        <f t="shared" si="49"/>
        <v/>
      </c>
      <c r="CG87" s="306" t="str">
        <f t="shared" si="50"/>
        <v/>
      </c>
      <c r="CH87" s="306" t="str">
        <f t="shared" si="51"/>
        <v/>
      </c>
      <c r="CI87" s="306" t="str">
        <f t="shared" si="52"/>
        <v/>
      </c>
      <c r="CJ87" s="306" t="str">
        <f t="shared" si="53"/>
        <v/>
      </c>
      <c r="CK87" s="305">
        <v>1</v>
      </c>
      <c r="CL87" s="290"/>
      <c r="CM87" s="418"/>
      <c r="CN87" s="375" t="s">
        <v>328</v>
      </c>
      <c r="CO87" s="308"/>
      <c r="CP87" s="248"/>
      <c r="CQ87" s="240" t="s">
        <v>334</v>
      </c>
      <c r="CR87" s="241"/>
      <c r="CS87" s="242"/>
      <c r="CU87" s="82"/>
    </row>
    <row r="88" spans="1:99" ht="3" customHeight="1" x14ac:dyDescent="0.2">
      <c r="A88" s="423"/>
      <c r="B88" s="35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3"/>
      <c r="P88" s="273"/>
      <c r="Q88" s="312"/>
      <c r="R88" s="312"/>
      <c r="S88" s="419"/>
      <c r="T88" s="344"/>
      <c r="U88" s="306"/>
      <c r="V88" s="344"/>
      <c r="W88" s="344"/>
      <c r="X88" s="344"/>
      <c r="Y88" s="306"/>
      <c r="Z88" s="290"/>
      <c r="AA88" s="290"/>
      <c r="AB88" s="418"/>
      <c r="AC88" s="375"/>
      <c r="AD88" s="353"/>
      <c r="AE88" s="236"/>
      <c r="AF88" s="237"/>
      <c r="AG88" s="277"/>
      <c r="AH88" s="303"/>
      <c r="AI88" s="273"/>
      <c r="AJ88" s="273"/>
      <c r="AK88" s="273"/>
      <c r="AL88" s="273"/>
      <c r="AM88" s="273"/>
      <c r="AN88" s="273"/>
      <c r="AO88" s="273"/>
      <c r="AP88" s="273"/>
      <c r="AQ88" s="273"/>
      <c r="AR88" s="273"/>
      <c r="AS88" s="273"/>
      <c r="AT88" s="273"/>
      <c r="AU88" s="273"/>
      <c r="AV88" s="273"/>
      <c r="AW88" s="305"/>
      <c r="AX88" s="419">
        <f t="shared" si="41"/>
        <v>0</v>
      </c>
      <c r="AY88" s="306" t="str">
        <f t="shared" si="42"/>
        <v/>
      </c>
      <c r="AZ88" s="306" t="str">
        <f t="shared" si="54"/>
        <v/>
      </c>
      <c r="BA88" s="306" t="str">
        <f t="shared" si="55"/>
        <v/>
      </c>
      <c r="BB88" s="306" t="str">
        <f t="shared" si="56"/>
        <v/>
      </c>
      <c r="BC88" s="306" t="str">
        <f t="shared" si="57"/>
        <v/>
      </c>
      <c r="BD88" s="306" t="str">
        <f t="shared" si="58"/>
        <v/>
      </c>
      <c r="BE88" s="305"/>
      <c r="BF88" s="290"/>
      <c r="BG88" s="418"/>
      <c r="BH88" s="375"/>
      <c r="BI88" s="308"/>
      <c r="BJ88" s="239"/>
      <c r="BK88" s="236"/>
      <c r="BL88" s="237"/>
      <c r="BM88" s="277"/>
      <c r="BN88" s="303"/>
      <c r="BO88" s="273"/>
      <c r="BP88" s="273"/>
      <c r="BQ88" s="273"/>
      <c r="BR88" s="273"/>
      <c r="BS88" s="273"/>
      <c r="BT88" s="273"/>
      <c r="BU88" s="273"/>
      <c r="BV88" s="273"/>
      <c r="BW88" s="273"/>
      <c r="BX88" s="273"/>
      <c r="BY88" s="273"/>
      <c r="BZ88" s="273"/>
      <c r="CA88" s="273"/>
      <c r="CB88" s="273"/>
      <c r="CC88" s="305"/>
      <c r="CD88" s="419">
        <f t="shared" si="45"/>
        <v>0</v>
      </c>
      <c r="CE88" s="306" t="str">
        <f t="shared" si="34"/>
        <v/>
      </c>
      <c r="CF88" s="306" t="str">
        <f t="shared" si="49"/>
        <v/>
      </c>
      <c r="CG88" s="306" t="str">
        <f t="shared" si="50"/>
        <v/>
      </c>
      <c r="CH88" s="306" t="str">
        <f t="shared" si="51"/>
        <v/>
      </c>
      <c r="CI88" s="306" t="str">
        <f t="shared" si="52"/>
        <v/>
      </c>
      <c r="CJ88" s="306" t="str">
        <f t="shared" si="53"/>
        <v/>
      </c>
      <c r="CK88" s="305"/>
      <c r="CL88" s="290"/>
      <c r="CM88" s="418"/>
      <c r="CN88" s="375"/>
      <c r="CO88" s="308"/>
      <c r="CP88" s="239"/>
      <c r="CQ88" s="236"/>
      <c r="CR88" s="237"/>
      <c r="CU88" s="82"/>
    </row>
    <row r="89" spans="1:99" ht="10.5" customHeight="1" x14ac:dyDescent="0.2">
      <c r="A89" s="423"/>
      <c r="B89" s="352">
        <f>B87+1</f>
        <v>58</v>
      </c>
      <c r="C89" s="272"/>
      <c r="D89" s="272" t="s">
        <v>52</v>
      </c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3" t="str">
        <f>CONCATENATE("1207","-",B89)</f>
        <v>1207-58</v>
      </c>
      <c r="P89" s="273" t="str">
        <f t="shared" ref="P89:P92" si="100">CONCATENATE("VDLM",O89)</f>
        <v>VDLM1207-58</v>
      </c>
      <c r="Q89" s="305" t="s">
        <v>346</v>
      </c>
      <c r="R89" s="304" t="s">
        <v>347</v>
      </c>
      <c r="S89" s="419">
        <f t="shared" ref="S89:S92" si="101">($Z$12+$Z$13)*Z89</f>
        <v>0</v>
      </c>
      <c r="T89" s="306"/>
      <c r="U89" s="306"/>
      <c r="V89" s="306"/>
      <c r="W89" s="306"/>
      <c r="X89" s="306"/>
      <c r="Y89" s="306"/>
      <c r="Z89" s="290">
        <v>1</v>
      </c>
      <c r="AA89" s="290"/>
      <c r="AB89" s="418"/>
      <c r="AC89" s="375" t="s">
        <v>211</v>
      </c>
      <c r="AD89" s="353"/>
      <c r="AE89" s="250"/>
      <c r="AF89" s="251"/>
      <c r="AG89" s="334"/>
      <c r="AH89" s="303">
        <f>AH72+1</f>
        <v>64</v>
      </c>
      <c r="AI89" s="273" t="s">
        <v>348</v>
      </c>
      <c r="AJ89" s="273"/>
      <c r="AK89" s="273"/>
      <c r="AL89" s="273"/>
      <c r="AM89" s="273"/>
      <c r="AN89" s="273"/>
      <c r="AO89" s="273"/>
      <c r="AP89" s="273"/>
      <c r="AQ89" s="273"/>
      <c r="AR89" s="273"/>
      <c r="AS89" s="273"/>
      <c r="AT89" s="273" t="str">
        <f>CONCATENATE("1207","-",AH89)</f>
        <v>1207-64</v>
      </c>
      <c r="AU89" s="273" t="str">
        <f t="shared" ref="AU89:AU91" si="102">CONCATENATE("VDLM",AT89)</f>
        <v>VDLM1207-64</v>
      </c>
      <c r="AV89" s="273" t="s">
        <v>349</v>
      </c>
      <c r="AW89" s="304" t="s">
        <v>350</v>
      </c>
      <c r="AX89" s="419">
        <f t="shared" si="41"/>
        <v>0</v>
      </c>
      <c r="AY89" s="306" t="str">
        <f t="shared" si="42"/>
        <v/>
      </c>
      <c r="AZ89" s="306" t="str">
        <f t="shared" si="54"/>
        <v/>
      </c>
      <c r="BA89" s="306" t="str">
        <f t="shared" si="55"/>
        <v/>
      </c>
      <c r="BB89" s="306" t="str">
        <f t="shared" si="56"/>
        <v/>
      </c>
      <c r="BC89" s="306" t="str">
        <f t="shared" si="57"/>
        <v/>
      </c>
      <c r="BD89" s="306" t="str">
        <f t="shared" si="58"/>
        <v/>
      </c>
      <c r="BE89" s="305">
        <v>1</v>
      </c>
      <c r="BF89" s="290"/>
      <c r="BG89" s="418"/>
      <c r="BH89" s="375" t="s">
        <v>211</v>
      </c>
      <c r="BI89" s="308"/>
      <c r="BJ89" s="243"/>
      <c r="BK89" s="240"/>
      <c r="BL89" s="241"/>
      <c r="BM89" s="334"/>
      <c r="BN89" s="303">
        <f>AH94+1</f>
        <v>69</v>
      </c>
      <c r="BO89" s="273" t="s">
        <v>348</v>
      </c>
      <c r="BP89" s="273"/>
      <c r="BQ89" s="273"/>
      <c r="BR89" s="273"/>
      <c r="BS89" s="273"/>
      <c r="BT89" s="273"/>
      <c r="BU89" s="273"/>
      <c r="BV89" s="273"/>
      <c r="BW89" s="273"/>
      <c r="BX89" s="273"/>
      <c r="BY89" s="273"/>
      <c r="BZ89" s="273" t="str">
        <f>CONCATENATE("1207","-",BN89)</f>
        <v>1207-69</v>
      </c>
      <c r="CA89" s="273" t="str">
        <f t="shared" ref="CA89:CA91" si="103">CONCATENATE("VDLM",BZ89)</f>
        <v>VDLM1207-69</v>
      </c>
      <c r="CB89" s="273" t="s">
        <v>351</v>
      </c>
      <c r="CC89" s="363" t="s">
        <v>352</v>
      </c>
      <c r="CD89" s="419">
        <f t="shared" si="45"/>
        <v>0</v>
      </c>
      <c r="CE89" s="306" t="str">
        <f t="shared" si="34"/>
        <v/>
      </c>
      <c r="CF89" s="306" t="str">
        <f t="shared" si="49"/>
        <v/>
      </c>
      <c r="CG89" s="306" t="str">
        <f t="shared" si="50"/>
        <v/>
      </c>
      <c r="CH89" s="306" t="str">
        <f t="shared" si="51"/>
        <v/>
      </c>
      <c r="CI89" s="306" t="str">
        <f t="shared" si="52"/>
        <v/>
      </c>
      <c r="CJ89" s="306" t="str">
        <f t="shared" si="53"/>
        <v/>
      </c>
      <c r="CK89" s="305">
        <v>1</v>
      </c>
      <c r="CL89" s="290"/>
      <c r="CM89" s="418"/>
      <c r="CN89" s="375" t="s">
        <v>211</v>
      </c>
      <c r="CO89" s="308"/>
      <c r="CP89" s="243"/>
      <c r="CQ89" s="240"/>
      <c r="CR89" s="241"/>
      <c r="CS89" s="242"/>
      <c r="CU89" s="82"/>
    </row>
    <row r="90" spans="1:99" ht="10.5" customHeight="1" x14ac:dyDescent="0.2">
      <c r="A90" s="423"/>
      <c r="B90" s="352">
        <f t="shared" si="46"/>
        <v>59</v>
      </c>
      <c r="C90" s="272"/>
      <c r="D90" s="272" t="s">
        <v>348</v>
      </c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3" t="str">
        <f>CONCATENATE("1207","-",B90)</f>
        <v>1207-59</v>
      </c>
      <c r="P90" s="273" t="str">
        <f t="shared" si="100"/>
        <v>VDLM1207-59</v>
      </c>
      <c r="Q90" s="305" t="s">
        <v>353</v>
      </c>
      <c r="R90" s="304" t="s">
        <v>354</v>
      </c>
      <c r="S90" s="419">
        <f t="shared" si="101"/>
        <v>0</v>
      </c>
      <c r="T90" s="306"/>
      <c r="U90" s="306"/>
      <c r="V90" s="306"/>
      <c r="W90" s="306"/>
      <c r="X90" s="306"/>
      <c r="Y90" s="306"/>
      <c r="Z90" s="290">
        <v>12</v>
      </c>
      <c r="AA90" s="290"/>
      <c r="AB90" s="418"/>
      <c r="AC90" s="375" t="s">
        <v>211</v>
      </c>
      <c r="AD90" s="353"/>
      <c r="AE90" s="250"/>
      <c r="AF90" s="237"/>
      <c r="AG90" s="277"/>
      <c r="AH90" s="303">
        <f t="shared" ref="AH90:AH94" si="104">AH89+1</f>
        <v>65</v>
      </c>
      <c r="AI90" s="273" t="s">
        <v>348</v>
      </c>
      <c r="AJ90" s="273"/>
      <c r="AK90" s="273"/>
      <c r="AL90" s="273"/>
      <c r="AM90" s="273"/>
      <c r="AN90" s="273"/>
      <c r="AO90" s="273"/>
      <c r="AP90" s="273"/>
      <c r="AQ90" s="273"/>
      <c r="AR90" s="273"/>
      <c r="AS90" s="273"/>
      <c r="AT90" s="273" t="str">
        <f t="shared" ref="AT90:AT94" si="105">CONCATENATE("1207","-",AH90)</f>
        <v>1207-65</v>
      </c>
      <c r="AU90" s="273" t="str">
        <f t="shared" si="102"/>
        <v>VDLM1207-65</v>
      </c>
      <c r="AV90" s="273" t="s">
        <v>355</v>
      </c>
      <c r="AW90" s="304" t="s">
        <v>356</v>
      </c>
      <c r="AX90" s="419">
        <f t="shared" si="41"/>
        <v>0</v>
      </c>
      <c r="AY90" s="306" t="str">
        <f t="shared" si="42"/>
        <v/>
      </c>
      <c r="AZ90" s="306" t="str">
        <f t="shared" si="54"/>
        <v/>
      </c>
      <c r="BA90" s="306" t="str">
        <f t="shared" si="55"/>
        <v/>
      </c>
      <c r="BB90" s="306" t="str">
        <f t="shared" si="56"/>
        <v/>
      </c>
      <c r="BC90" s="306" t="str">
        <f t="shared" si="57"/>
        <v/>
      </c>
      <c r="BD90" s="306" t="str">
        <f t="shared" si="58"/>
        <v/>
      </c>
      <c r="BE90" s="305">
        <v>2</v>
      </c>
      <c r="BF90" s="290"/>
      <c r="BG90" s="418"/>
      <c r="BH90" s="375" t="s">
        <v>211</v>
      </c>
      <c r="BI90" s="308"/>
      <c r="BJ90" s="248"/>
      <c r="BK90" s="240"/>
      <c r="BL90" s="241"/>
      <c r="BM90" s="277"/>
      <c r="BN90" s="303">
        <f t="shared" ref="BN90:BN91" si="106">BN89+1</f>
        <v>70</v>
      </c>
      <c r="BO90" s="273" t="s">
        <v>348</v>
      </c>
      <c r="BP90" s="273"/>
      <c r="BQ90" s="273"/>
      <c r="BR90" s="273"/>
      <c r="BS90" s="273"/>
      <c r="BT90" s="273"/>
      <c r="BU90" s="273"/>
      <c r="BV90" s="273"/>
      <c r="BW90" s="273"/>
      <c r="BX90" s="273"/>
      <c r="BY90" s="273"/>
      <c r="BZ90" s="273" t="str">
        <f t="shared" ref="BZ90:BZ94" si="107">CONCATENATE("1207","-",BN90)</f>
        <v>1207-70</v>
      </c>
      <c r="CA90" s="273" t="str">
        <f t="shared" si="103"/>
        <v>VDLM1207-70</v>
      </c>
      <c r="CB90" s="273" t="s">
        <v>357</v>
      </c>
      <c r="CC90" s="363" t="s">
        <v>358</v>
      </c>
      <c r="CD90" s="419">
        <f t="shared" si="45"/>
        <v>0</v>
      </c>
      <c r="CE90" s="306" t="str">
        <f t="shared" si="34"/>
        <v/>
      </c>
      <c r="CF90" s="306" t="str">
        <f t="shared" si="49"/>
        <v/>
      </c>
      <c r="CG90" s="306" t="str">
        <f t="shared" si="50"/>
        <v/>
      </c>
      <c r="CH90" s="306" t="str">
        <f t="shared" si="51"/>
        <v/>
      </c>
      <c r="CI90" s="306" t="str">
        <f t="shared" si="52"/>
        <v/>
      </c>
      <c r="CJ90" s="306" t="str">
        <f t="shared" si="53"/>
        <v/>
      </c>
      <c r="CK90" s="305">
        <v>2</v>
      </c>
      <c r="CL90" s="290"/>
      <c r="CM90" s="418"/>
      <c r="CN90" s="375" t="s">
        <v>211</v>
      </c>
      <c r="CO90" s="308"/>
      <c r="CP90" s="248"/>
      <c r="CQ90" s="240"/>
      <c r="CR90" s="241"/>
      <c r="CS90" s="242"/>
      <c r="CU90" s="82"/>
    </row>
    <row r="91" spans="1:99" ht="10.5" customHeight="1" x14ac:dyDescent="0.2">
      <c r="A91" s="423"/>
      <c r="B91" s="352">
        <f t="shared" si="46"/>
        <v>60</v>
      </c>
      <c r="C91" s="272"/>
      <c r="D91" s="272" t="s">
        <v>49</v>
      </c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3" t="str">
        <f>CONCATENATE("1207","-",B91)</f>
        <v>1207-60</v>
      </c>
      <c r="P91" s="273" t="str">
        <f t="shared" si="100"/>
        <v>VDLM1207-60</v>
      </c>
      <c r="Q91" s="305" t="s">
        <v>359</v>
      </c>
      <c r="R91" s="304" t="s">
        <v>360</v>
      </c>
      <c r="S91" s="419">
        <f t="shared" si="101"/>
        <v>0</v>
      </c>
      <c r="T91" s="306"/>
      <c r="U91" s="306"/>
      <c r="V91" s="306"/>
      <c r="W91" s="306"/>
      <c r="X91" s="306"/>
      <c r="Y91" s="306"/>
      <c r="Z91" s="290">
        <v>2</v>
      </c>
      <c r="AA91" s="290"/>
      <c r="AB91" s="418"/>
      <c r="AC91" s="375" t="s">
        <v>211</v>
      </c>
      <c r="AD91" s="353"/>
      <c r="AE91" s="250"/>
      <c r="AF91" s="237"/>
      <c r="AG91" s="277"/>
      <c r="AH91" s="303">
        <f t="shared" si="104"/>
        <v>66</v>
      </c>
      <c r="AI91" s="273" t="s">
        <v>348</v>
      </c>
      <c r="AJ91" s="273"/>
      <c r="AK91" s="273"/>
      <c r="AL91" s="273"/>
      <c r="AM91" s="273"/>
      <c r="AN91" s="273"/>
      <c r="AO91" s="273"/>
      <c r="AP91" s="273"/>
      <c r="AQ91" s="273"/>
      <c r="AR91" s="273"/>
      <c r="AS91" s="273"/>
      <c r="AT91" s="273" t="str">
        <f t="shared" si="105"/>
        <v>1207-66</v>
      </c>
      <c r="AU91" s="273" t="str">
        <f t="shared" si="102"/>
        <v>VDLM1207-66</v>
      </c>
      <c r="AV91" s="273" t="s">
        <v>361</v>
      </c>
      <c r="AW91" s="304" t="s">
        <v>362</v>
      </c>
      <c r="AX91" s="419">
        <f t="shared" si="41"/>
        <v>0</v>
      </c>
      <c r="AY91" s="306" t="str">
        <f t="shared" si="42"/>
        <v/>
      </c>
      <c r="AZ91" s="306" t="str">
        <f t="shared" si="54"/>
        <v/>
      </c>
      <c r="BA91" s="306" t="str">
        <f t="shared" si="55"/>
        <v/>
      </c>
      <c r="BB91" s="306" t="str">
        <f t="shared" si="56"/>
        <v/>
      </c>
      <c r="BC91" s="306" t="str">
        <f t="shared" si="57"/>
        <v/>
      </c>
      <c r="BD91" s="306" t="str">
        <f t="shared" si="58"/>
        <v/>
      </c>
      <c r="BE91" s="305">
        <v>2</v>
      </c>
      <c r="BF91" s="290"/>
      <c r="BG91" s="418"/>
      <c r="BH91" s="375" t="s">
        <v>211</v>
      </c>
      <c r="BI91" s="308"/>
      <c r="BJ91" s="248"/>
      <c r="BK91" s="240"/>
      <c r="BL91" s="241"/>
      <c r="BM91" s="277"/>
      <c r="BN91" s="303">
        <f t="shared" si="106"/>
        <v>71</v>
      </c>
      <c r="BO91" s="273" t="s">
        <v>348</v>
      </c>
      <c r="BP91" s="273"/>
      <c r="BQ91" s="273"/>
      <c r="BR91" s="273"/>
      <c r="BS91" s="273"/>
      <c r="BT91" s="273"/>
      <c r="BU91" s="273"/>
      <c r="BV91" s="273"/>
      <c r="BW91" s="273"/>
      <c r="BX91" s="273"/>
      <c r="BY91" s="273"/>
      <c r="BZ91" s="273" t="str">
        <f t="shared" si="107"/>
        <v>1207-71</v>
      </c>
      <c r="CA91" s="273" t="str">
        <f t="shared" si="103"/>
        <v>VDLM1207-71</v>
      </c>
      <c r="CB91" s="273" t="s">
        <v>363</v>
      </c>
      <c r="CC91" s="363" t="s">
        <v>364</v>
      </c>
      <c r="CD91" s="419">
        <f t="shared" si="45"/>
        <v>0</v>
      </c>
      <c r="CE91" s="306" t="str">
        <f t="shared" si="34"/>
        <v/>
      </c>
      <c r="CF91" s="306" t="str">
        <f t="shared" si="49"/>
        <v/>
      </c>
      <c r="CG91" s="306" t="str">
        <f t="shared" si="50"/>
        <v/>
      </c>
      <c r="CH91" s="306" t="str">
        <f t="shared" si="51"/>
        <v/>
      </c>
      <c r="CI91" s="306" t="str">
        <f t="shared" si="52"/>
        <v/>
      </c>
      <c r="CJ91" s="306" t="str">
        <f t="shared" si="53"/>
        <v/>
      </c>
      <c r="CK91" s="305">
        <v>2</v>
      </c>
      <c r="CL91" s="290"/>
      <c r="CM91" s="418"/>
      <c r="CN91" s="375" t="s">
        <v>211</v>
      </c>
      <c r="CO91" s="308"/>
      <c r="CP91" s="248"/>
      <c r="CQ91" s="240"/>
      <c r="CR91" s="241"/>
      <c r="CS91" s="242"/>
      <c r="CU91" s="82"/>
    </row>
    <row r="92" spans="1:99" ht="10.5" customHeight="1" x14ac:dyDescent="0.2">
      <c r="A92" s="423"/>
      <c r="B92" s="352">
        <f t="shared" si="46"/>
        <v>61</v>
      </c>
      <c r="C92" s="272"/>
      <c r="D92" s="272" t="s">
        <v>348</v>
      </c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3" t="str">
        <f>CONCATENATE("1207","-",B92)</f>
        <v>1207-61</v>
      </c>
      <c r="P92" s="273" t="str">
        <f t="shared" si="100"/>
        <v>VDLM1207-61</v>
      </c>
      <c r="Q92" s="305" t="s">
        <v>365</v>
      </c>
      <c r="R92" s="304" t="s">
        <v>366</v>
      </c>
      <c r="S92" s="419">
        <f t="shared" si="101"/>
        <v>0</v>
      </c>
      <c r="T92" s="306"/>
      <c r="U92" s="306"/>
      <c r="V92" s="306"/>
      <c r="W92" s="306"/>
      <c r="X92" s="306"/>
      <c r="Y92" s="306"/>
      <c r="Z92" s="290">
        <v>1</v>
      </c>
      <c r="AA92" s="290"/>
      <c r="AB92" s="418"/>
      <c r="AC92" s="375" t="s">
        <v>211</v>
      </c>
      <c r="AD92" s="353"/>
      <c r="AE92" s="250"/>
      <c r="AF92" s="251"/>
      <c r="AG92" s="334"/>
      <c r="AH92" s="303"/>
      <c r="AI92" s="273"/>
      <c r="AJ92" s="273"/>
      <c r="AK92" s="273"/>
      <c r="AL92" s="273"/>
      <c r="AM92" s="273"/>
      <c r="AN92" s="273"/>
      <c r="AO92" s="273"/>
      <c r="AP92" s="273"/>
      <c r="AQ92" s="273"/>
      <c r="AR92" s="273"/>
      <c r="AS92" s="273"/>
      <c r="AT92" s="273"/>
      <c r="AU92" s="273"/>
      <c r="AV92" s="273"/>
      <c r="AW92" s="305"/>
      <c r="AX92" s="419"/>
      <c r="AY92" s="306" t="str">
        <f t="shared" si="42"/>
        <v/>
      </c>
      <c r="AZ92" s="306" t="str">
        <f t="shared" si="54"/>
        <v/>
      </c>
      <c r="BA92" s="306" t="str">
        <f t="shared" si="55"/>
        <v/>
      </c>
      <c r="BB92" s="306" t="str">
        <f t="shared" si="56"/>
        <v/>
      </c>
      <c r="BC92" s="306" t="str">
        <f t="shared" si="57"/>
        <v/>
      </c>
      <c r="BD92" s="306" t="str">
        <f t="shared" si="58"/>
        <v/>
      </c>
      <c r="BE92" s="305"/>
      <c r="BF92" s="290"/>
      <c r="BG92" s="418"/>
      <c r="BH92" s="375"/>
      <c r="BI92" s="308"/>
      <c r="BJ92" s="249"/>
      <c r="BK92" s="250"/>
      <c r="BL92" s="251"/>
      <c r="BM92" s="334"/>
      <c r="BN92" s="303"/>
      <c r="BO92" s="273"/>
      <c r="BP92" s="273"/>
      <c r="BQ92" s="273"/>
      <c r="BR92" s="273"/>
      <c r="BS92" s="273"/>
      <c r="BT92" s="273"/>
      <c r="BU92" s="273"/>
      <c r="BV92" s="273"/>
      <c r="BW92" s="273"/>
      <c r="BX92" s="273"/>
      <c r="BY92" s="273"/>
      <c r="BZ92" s="273"/>
      <c r="CA92" s="273"/>
      <c r="CB92" s="273"/>
      <c r="CC92" s="364"/>
      <c r="CD92" s="419"/>
      <c r="CE92" s="306" t="str">
        <f t="shared" si="34"/>
        <v/>
      </c>
      <c r="CF92" s="306" t="str">
        <f t="shared" si="49"/>
        <v/>
      </c>
      <c r="CG92" s="306" t="str">
        <f t="shared" si="50"/>
        <v/>
      </c>
      <c r="CH92" s="306" t="str">
        <f t="shared" si="51"/>
        <v/>
      </c>
      <c r="CI92" s="306" t="str">
        <f t="shared" si="52"/>
        <v/>
      </c>
      <c r="CJ92" s="306" t="str">
        <f t="shared" si="53"/>
        <v/>
      </c>
      <c r="CK92" s="305"/>
      <c r="CL92" s="290"/>
      <c r="CM92" s="418"/>
      <c r="CN92" s="375"/>
      <c r="CO92" s="308"/>
      <c r="CP92" s="249"/>
      <c r="CQ92" s="250"/>
      <c r="CR92" s="251"/>
      <c r="CS92" s="252"/>
      <c r="CU92" s="82"/>
    </row>
    <row r="93" spans="1:99" ht="10.5" customHeight="1" x14ac:dyDescent="0.2">
      <c r="A93" s="423"/>
      <c r="B93" s="355"/>
      <c r="C93" s="335"/>
      <c r="D93" s="335"/>
      <c r="E93" s="335"/>
      <c r="F93" s="335"/>
      <c r="G93" s="335"/>
      <c r="H93" s="335"/>
      <c r="I93" s="335"/>
      <c r="J93" s="335"/>
      <c r="K93" s="335"/>
      <c r="L93" s="335"/>
      <c r="M93" s="335"/>
      <c r="N93" s="335"/>
      <c r="O93" s="335"/>
      <c r="P93" s="295"/>
      <c r="Q93" s="312"/>
      <c r="R93" s="312"/>
      <c r="S93" s="419"/>
      <c r="T93" s="344"/>
      <c r="U93" s="344"/>
      <c r="V93" s="344"/>
      <c r="W93" s="344"/>
      <c r="X93" s="344"/>
      <c r="Y93" s="306"/>
      <c r="Z93" s="290"/>
      <c r="AA93" s="290"/>
      <c r="AB93" s="418"/>
      <c r="AC93" s="376"/>
      <c r="AD93" s="356"/>
      <c r="AE93" s="236"/>
      <c r="AF93" s="237"/>
      <c r="AG93" s="277"/>
      <c r="AH93" s="303">
        <f>AH91+1</f>
        <v>67</v>
      </c>
      <c r="AI93" s="295" t="s">
        <v>49</v>
      </c>
      <c r="AJ93" s="295"/>
      <c r="AK93" s="295"/>
      <c r="AL93" s="295"/>
      <c r="AM93" s="295"/>
      <c r="AN93" s="295"/>
      <c r="AO93" s="295"/>
      <c r="AP93" s="295"/>
      <c r="AQ93" s="295"/>
      <c r="AR93" s="295"/>
      <c r="AS93" s="295"/>
      <c r="AT93" s="273" t="str">
        <f t="shared" si="105"/>
        <v>1207-67</v>
      </c>
      <c r="AU93" s="273" t="str">
        <f t="shared" ref="AU93:AU94" si="108">CONCATENATE("VDLM",AT93)</f>
        <v>VDLM1207-67</v>
      </c>
      <c r="AV93" s="295" t="s">
        <v>367</v>
      </c>
      <c r="AW93" s="304" t="s">
        <v>368</v>
      </c>
      <c r="AX93" s="419">
        <f t="shared" si="41"/>
        <v>0</v>
      </c>
      <c r="AY93" s="306" t="str">
        <f t="shared" si="42"/>
        <v/>
      </c>
      <c r="AZ93" s="306" t="str">
        <f t="shared" si="54"/>
        <v/>
      </c>
      <c r="BA93" s="306" t="str">
        <f t="shared" si="55"/>
        <v/>
      </c>
      <c r="BB93" s="306" t="str">
        <f t="shared" si="56"/>
        <v/>
      </c>
      <c r="BC93" s="306" t="str">
        <f t="shared" si="57"/>
        <v/>
      </c>
      <c r="BD93" s="306" t="str">
        <f t="shared" si="58"/>
        <v/>
      </c>
      <c r="BE93" s="305">
        <v>2</v>
      </c>
      <c r="BF93" s="290"/>
      <c r="BG93" s="418"/>
      <c r="BH93" s="376" t="s">
        <v>211</v>
      </c>
      <c r="BI93" s="321"/>
      <c r="BJ93" s="248"/>
      <c r="BK93" s="240"/>
      <c r="BL93" s="241"/>
      <c r="BM93" s="277"/>
      <c r="BN93" s="303">
        <f>AH93</f>
        <v>67</v>
      </c>
      <c r="BO93" s="273" t="s">
        <v>49</v>
      </c>
      <c r="BP93" s="273"/>
      <c r="BQ93" s="273"/>
      <c r="BR93" s="273"/>
      <c r="BS93" s="273"/>
      <c r="BT93" s="273"/>
      <c r="BU93" s="273"/>
      <c r="BV93" s="273"/>
      <c r="BW93" s="273"/>
      <c r="BX93" s="273"/>
      <c r="BY93" s="273"/>
      <c r="BZ93" s="273" t="str">
        <f t="shared" si="107"/>
        <v>1207-67</v>
      </c>
      <c r="CA93" s="273" t="str">
        <f t="shared" ref="CA93:CA94" si="109">CONCATENATE("VDLM",BZ93)</f>
        <v>VDLM1207-67</v>
      </c>
      <c r="CB93" s="273" t="s">
        <v>367</v>
      </c>
      <c r="CC93" s="363" t="s">
        <v>368</v>
      </c>
      <c r="CD93" s="419">
        <f t="shared" si="45"/>
        <v>0</v>
      </c>
      <c r="CE93" s="306" t="str">
        <f t="shared" si="34"/>
        <v/>
      </c>
      <c r="CF93" s="306" t="str">
        <f t="shared" si="49"/>
        <v/>
      </c>
      <c r="CG93" s="306" t="str">
        <f t="shared" si="50"/>
        <v/>
      </c>
      <c r="CH93" s="306" t="str">
        <f t="shared" si="51"/>
        <v/>
      </c>
      <c r="CI93" s="306" t="str">
        <f t="shared" si="52"/>
        <v/>
      </c>
      <c r="CJ93" s="306" t="str">
        <f t="shared" si="53"/>
        <v/>
      </c>
      <c r="CK93" s="305">
        <v>2</v>
      </c>
      <c r="CL93" s="290"/>
      <c r="CM93" s="418"/>
      <c r="CN93" s="376" t="s">
        <v>211</v>
      </c>
      <c r="CO93" s="321"/>
      <c r="CP93" s="248"/>
      <c r="CQ93" s="240"/>
      <c r="CR93" s="241"/>
      <c r="CS93" s="242"/>
      <c r="CU93" s="82"/>
    </row>
    <row r="94" spans="1:99" ht="10.5" customHeight="1" thickBot="1" x14ac:dyDescent="0.25">
      <c r="A94" s="429"/>
      <c r="B94" s="357"/>
      <c r="C94" s="358"/>
      <c r="D94" s="358"/>
      <c r="E94" s="358"/>
      <c r="F94" s="358"/>
      <c r="G94" s="358"/>
      <c r="H94" s="358"/>
      <c r="I94" s="358"/>
      <c r="J94" s="358"/>
      <c r="K94" s="358"/>
      <c r="L94" s="358"/>
      <c r="M94" s="358"/>
      <c r="N94" s="358"/>
      <c r="O94" s="358"/>
      <c r="P94" s="323"/>
      <c r="Q94" s="359"/>
      <c r="R94" s="359"/>
      <c r="S94" s="430"/>
      <c r="T94" s="360"/>
      <c r="U94" s="360"/>
      <c r="V94" s="360"/>
      <c r="W94" s="360"/>
      <c r="X94" s="360"/>
      <c r="Y94" s="327"/>
      <c r="Z94" s="361"/>
      <c r="AA94" s="361"/>
      <c r="AB94" s="431"/>
      <c r="AC94" s="377"/>
      <c r="AD94" s="362"/>
      <c r="AE94" s="253"/>
      <c r="AF94" s="254"/>
      <c r="AG94" s="277"/>
      <c r="AH94" s="322">
        <f t="shared" si="104"/>
        <v>68</v>
      </c>
      <c r="AI94" s="323" t="s">
        <v>49</v>
      </c>
      <c r="AJ94" s="323"/>
      <c r="AK94" s="323"/>
      <c r="AL94" s="323"/>
      <c r="AM94" s="323"/>
      <c r="AN94" s="323"/>
      <c r="AO94" s="323"/>
      <c r="AP94" s="323"/>
      <c r="AQ94" s="323"/>
      <c r="AR94" s="323"/>
      <c r="AS94" s="323"/>
      <c r="AT94" s="324" t="str">
        <f t="shared" si="105"/>
        <v>1207-68</v>
      </c>
      <c r="AU94" s="324" t="str">
        <f t="shared" si="108"/>
        <v>VDLM1207-68</v>
      </c>
      <c r="AV94" s="323" t="s">
        <v>369</v>
      </c>
      <c r="AW94" s="325" t="s">
        <v>370</v>
      </c>
      <c r="AX94" s="419">
        <f t="shared" si="41"/>
        <v>0</v>
      </c>
      <c r="AY94" s="306" t="str">
        <f t="shared" si="42"/>
        <v/>
      </c>
      <c r="AZ94" s="306" t="str">
        <f t="shared" si="54"/>
        <v/>
      </c>
      <c r="BA94" s="306" t="str">
        <f t="shared" si="55"/>
        <v/>
      </c>
      <c r="BB94" s="306" t="str">
        <f t="shared" si="56"/>
        <v/>
      </c>
      <c r="BC94" s="306" t="str">
        <f t="shared" si="57"/>
        <v/>
      </c>
      <c r="BD94" s="306" t="str">
        <f t="shared" si="58"/>
        <v/>
      </c>
      <c r="BE94" s="326">
        <v>1</v>
      </c>
      <c r="BF94" s="361"/>
      <c r="BG94" s="418"/>
      <c r="BH94" s="377" t="s">
        <v>211</v>
      </c>
      <c r="BI94" s="328"/>
      <c r="BJ94" s="256"/>
      <c r="BK94" s="255"/>
      <c r="BL94" s="257"/>
      <c r="BM94" s="277"/>
      <c r="BN94" s="322">
        <f>AH94</f>
        <v>68</v>
      </c>
      <c r="BO94" s="324" t="s">
        <v>49</v>
      </c>
      <c r="BP94" s="324"/>
      <c r="BQ94" s="324"/>
      <c r="BR94" s="324"/>
      <c r="BS94" s="324"/>
      <c r="BT94" s="324"/>
      <c r="BU94" s="324"/>
      <c r="BV94" s="324"/>
      <c r="BW94" s="324"/>
      <c r="BX94" s="324"/>
      <c r="BY94" s="324"/>
      <c r="BZ94" s="324" t="str">
        <f t="shared" si="107"/>
        <v>1207-68</v>
      </c>
      <c r="CA94" s="324" t="str">
        <f t="shared" si="109"/>
        <v>VDLM1207-68</v>
      </c>
      <c r="CB94" s="324" t="s">
        <v>369</v>
      </c>
      <c r="CC94" s="372" t="s">
        <v>370</v>
      </c>
      <c r="CD94" s="419">
        <f t="shared" si="45"/>
        <v>0</v>
      </c>
      <c r="CE94" s="306" t="str">
        <f t="shared" si="34"/>
        <v/>
      </c>
      <c r="CF94" s="306" t="str">
        <f t="shared" si="49"/>
        <v/>
      </c>
      <c r="CG94" s="306" t="str">
        <f t="shared" si="50"/>
        <v/>
      </c>
      <c r="CH94" s="306" t="str">
        <f t="shared" si="51"/>
        <v/>
      </c>
      <c r="CI94" s="306" t="str">
        <f t="shared" si="52"/>
        <v/>
      </c>
      <c r="CJ94" s="306" t="str">
        <f t="shared" si="53"/>
        <v/>
      </c>
      <c r="CK94" s="326">
        <v>1</v>
      </c>
      <c r="CL94" s="361"/>
      <c r="CM94" s="418"/>
      <c r="CN94" s="377" t="s">
        <v>211</v>
      </c>
      <c r="CO94" s="328"/>
      <c r="CP94" s="256"/>
      <c r="CQ94" s="255"/>
      <c r="CR94" s="257"/>
      <c r="CS94" s="242"/>
      <c r="CU94" s="82"/>
    </row>
    <row r="95" spans="1:99" ht="10.5" customHeight="1" x14ac:dyDescent="0.2"/>
    <row r="96" spans="1:99" ht="10.5" customHeight="1" x14ac:dyDescent="0.2">
      <c r="BJ96" s="229"/>
    </row>
    <row r="97" spans="5:94" ht="10.5" customHeight="1" x14ac:dyDescent="0.2">
      <c r="E97" s="252"/>
      <c r="O97" s="252"/>
      <c r="AJ97" s="252" t="s">
        <v>371</v>
      </c>
      <c r="BJ97" s="229"/>
      <c r="BP97" s="252" t="s">
        <v>371</v>
      </c>
    </row>
    <row r="98" spans="5:94" ht="10.5" customHeight="1" x14ac:dyDescent="0.2">
      <c r="E98" s="252"/>
      <c r="O98" s="252"/>
      <c r="AJ98" s="252" t="s">
        <v>372</v>
      </c>
      <c r="BP98" s="252" t="s">
        <v>372</v>
      </c>
    </row>
    <row r="99" spans="5:94" ht="10.5" customHeight="1" x14ac:dyDescent="0.2">
      <c r="E99" s="252"/>
      <c r="O99" s="252"/>
      <c r="AJ99" s="252" t="s">
        <v>373</v>
      </c>
      <c r="BJ99" s="229"/>
      <c r="BP99" s="252" t="s">
        <v>373</v>
      </c>
    </row>
    <row r="100" spans="5:94" ht="10.5" customHeight="1" x14ac:dyDescent="0.2">
      <c r="E100" s="252"/>
      <c r="O100" s="252"/>
      <c r="AJ100" s="252" t="s">
        <v>374</v>
      </c>
      <c r="AV100" s="675"/>
      <c r="AW100" s="675"/>
      <c r="AX100" s="675"/>
      <c r="AY100" s="675"/>
      <c r="AZ100" s="675"/>
      <c r="BA100" s="675"/>
      <c r="BB100" s="675"/>
      <c r="BC100" s="675"/>
      <c r="BD100" s="675"/>
      <c r="BE100" s="675"/>
      <c r="BF100" s="675"/>
      <c r="BG100" s="675"/>
      <c r="BH100" s="675"/>
      <c r="BI100" s="675"/>
      <c r="BJ100" s="675"/>
      <c r="BP100" s="252" t="s">
        <v>374</v>
      </c>
      <c r="CB100" s="675"/>
      <c r="CC100" s="675"/>
      <c r="CD100" s="675"/>
      <c r="CE100" s="675"/>
      <c r="CF100" s="675"/>
      <c r="CG100" s="675"/>
      <c r="CH100" s="675"/>
      <c r="CI100" s="675"/>
      <c r="CJ100" s="675"/>
      <c r="CK100" s="675"/>
      <c r="CL100" s="675"/>
      <c r="CM100" s="675"/>
      <c r="CN100" s="675"/>
      <c r="CO100" s="675"/>
      <c r="CP100" s="675"/>
    </row>
    <row r="101" spans="5:94" ht="10.5" customHeight="1" x14ac:dyDescent="0.2">
      <c r="AJ101" s="82" t="s">
        <v>375</v>
      </c>
      <c r="AV101" s="258"/>
      <c r="AW101" s="258"/>
      <c r="BD101" s="258"/>
      <c r="BJ101" s="238"/>
      <c r="BP101" s="82" t="s">
        <v>375</v>
      </c>
      <c r="CB101" s="258"/>
      <c r="CC101" s="258"/>
      <c r="CJ101" s="258"/>
      <c r="CP101" s="238"/>
    </row>
    <row r="102" spans="5:94" ht="10.5" customHeight="1" x14ac:dyDescent="0.2">
      <c r="BJ102" s="229"/>
      <c r="CP102" s="229"/>
    </row>
    <row r="103" spans="5:94" x14ac:dyDescent="0.2">
      <c r="BJ103" s="229"/>
      <c r="CP103" s="229"/>
    </row>
    <row r="104" spans="5:94" x14ac:dyDescent="0.2">
      <c r="BJ104" s="229"/>
      <c r="CP104" s="229"/>
    </row>
    <row r="105" spans="5:94" x14ac:dyDescent="0.2">
      <c r="BJ105" s="229"/>
      <c r="CP105" s="229"/>
    </row>
    <row r="106" spans="5:94" x14ac:dyDescent="0.2">
      <c r="BJ106" s="229"/>
      <c r="CP106" s="229"/>
    </row>
    <row r="107" spans="5:94" x14ac:dyDescent="0.2">
      <c r="BJ107" s="229"/>
      <c r="CP107" s="229"/>
    </row>
    <row r="109" spans="5:94" x14ac:dyDescent="0.2">
      <c r="BJ109" s="229"/>
      <c r="CP109" s="229"/>
    </row>
    <row r="110" spans="5:94" x14ac:dyDescent="0.2">
      <c r="BJ110" s="229"/>
      <c r="CP110" s="229"/>
    </row>
    <row r="111" spans="5:94" x14ac:dyDescent="0.2">
      <c r="BJ111" s="229"/>
      <c r="CP111" s="229"/>
    </row>
    <row r="113" spans="49:94" x14ac:dyDescent="0.2">
      <c r="BJ113" s="229"/>
      <c r="CP113" s="229"/>
    </row>
    <row r="114" spans="49:94" x14ac:dyDescent="0.2">
      <c r="BJ114" s="229"/>
      <c r="CP114" s="229"/>
    </row>
    <row r="115" spans="49:94" x14ac:dyDescent="0.2">
      <c r="BJ115" s="229"/>
      <c r="CP115" s="229"/>
    </row>
    <row r="116" spans="49:94" x14ac:dyDescent="0.2">
      <c r="BJ116" s="229"/>
      <c r="CP116" s="229"/>
    </row>
    <row r="117" spans="49:94" x14ac:dyDescent="0.2">
      <c r="AW117" s="148"/>
      <c r="BJ117" s="229"/>
      <c r="CC117" s="148"/>
      <c r="CP117" s="229"/>
    </row>
    <row r="118" spans="49:94" x14ac:dyDescent="0.2">
      <c r="BJ118" s="229"/>
      <c r="CP118" s="229"/>
    </row>
    <row r="119" spans="49:94" x14ac:dyDescent="0.2">
      <c r="BJ119" s="229"/>
      <c r="CP119" s="229"/>
    </row>
  </sheetData>
  <mergeCells count="16">
    <mergeCell ref="O25:AF25"/>
    <mergeCell ref="AH25:BL25"/>
    <mergeCell ref="BN25:CR25"/>
    <mergeCell ref="CA3:CD3"/>
    <mergeCell ref="AV100:BJ100"/>
    <mergeCell ref="CB100:CP100"/>
    <mergeCell ref="AH2:BK2"/>
    <mergeCell ref="BN2:CQ2"/>
    <mergeCell ref="A1:AD1"/>
    <mergeCell ref="AH1:BI1"/>
    <mergeCell ref="AH3:AT3"/>
    <mergeCell ref="AU3:AW3"/>
    <mergeCell ref="BN3:BZ3"/>
    <mergeCell ref="B2:AD2"/>
    <mergeCell ref="B3:O3"/>
    <mergeCell ref="P3:R3"/>
  </mergeCells>
  <conditionalFormatting sqref="CT28:CU49 CT70:CU76 CT83:CU83 CT85:CU94">
    <cfRule type="cellIs" dxfId="47" priority="121" operator="equal">
      <formula>TRUE</formula>
    </cfRule>
  </conditionalFormatting>
  <conditionalFormatting sqref="CT50:CU50">
    <cfRule type="cellIs" dxfId="46" priority="120" operator="equal">
      <formula>TRUE</formula>
    </cfRule>
  </conditionalFormatting>
  <conditionalFormatting sqref="CT51:CU51">
    <cfRule type="cellIs" dxfId="45" priority="118" operator="equal">
      <formula>TRUE</formula>
    </cfRule>
  </conditionalFormatting>
  <conditionalFormatting sqref="CT52:CU52">
    <cfRule type="cellIs" dxfId="44" priority="117" operator="equal">
      <formula>TRUE</formula>
    </cfRule>
  </conditionalFormatting>
  <conditionalFormatting sqref="CT53:CU53">
    <cfRule type="cellIs" dxfId="43" priority="116" operator="equal">
      <formula>TRUE</formula>
    </cfRule>
  </conditionalFormatting>
  <conditionalFormatting sqref="CT54:CU54">
    <cfRule type="cellIs" dxfId="42" priority="115" operator="equal">
      <formula>TRUE</formula>
    </cfRule>
  </conditionalFormatting>
  <conditionalFormatting sqref="CT55:CU55">
    <cfRule type="cellIs" dxfId="41" priority="114" operator="equal">
      <formula>TRUE</formula>
    </cfRule>
  </conditionalFormatting>
  <conditionalFormatting sqref="CT56:CU62 CT67:CU68">
    <cfRule type="cellIs" dxfId="40" priority="113" operator="equal">
      <formula>TRUE</formula>
    </cfRule>
  </conditionalFormatting>
  <conditionalFormatting sqref="CT77:CU77">
    <cfRule type="cellIs" dxfId="39" priority="112" operator="equal">
      <formula>TRUE</formula>
    </cfRule>
  </conditionalFormatting>
  <conditionalFormatting sqref="CT78:CU78">
    <cfRule type="cellIs" dxfId="38" priority="111" operator="equal">
      <formula>TRUE</formula>
    </cfRule>
  </conditionalFormatting>
  <conditionalFormatting sqref="CJ5:CJ11">
    <cfRule type="cellIs" dxfId="37" priority="106" operator="equal">
      <formula>1</formula>
    </cfRule>
  </conditionalFormatting>
  <conditionalFormatting sqref="CK5:CK11">
    <cfRule type="cellIs" dxfId="36" priority="108" operator="equal">
      <formula>1</formula>
    </cfRule>
  </conditionalFormatting>
  <conditionalFormatting sqref="R34:R35 R49:R50">
    <cfRule type="expression" dxfId="35" priority="95">
      <formula>$U$28=0</formula>
    </cfRule>
    <cfRule type="expression" dxfId="34" priority="96">
      <formula>$U$28=1</formula>
    </cfRule>
  </conditionalFormatting>
  <conditionalFormatting sqref="R71:R72">
    <cfRule type="expression" dxfId="33" priority="93">
      <formula>$U$28=0</formula>
    </cfRule>
    <cfRule type="expression" dxfId="32" priority="94">
      <formula>$U$28=1</formula>
    </cfRule>
  </conditionalFormatting>
  <conditionalFormatting sqref="CT79:CU79">
    <cfRule type="cellIs" dxfId="31" priority="92" operator="equal">
      <formula>TRUE</formula>
    </cfRule>
  </conditionalFormatting>
  <conditionalFormatting sqref="CT80:CU80">
    <cfRule type="cellIs" dxfId="30" priority="91" operator="equal">
      <formula>TRUE</formula>
    </cfRule>
  </conditionalFormatting>
  <conditionalFormatting sqref="CT82:CU82">
    <cfRule type="cellIs" dxfId="29" priority="90" operator="equal">
      <formula>TRUE</formula>
    </cfRule>
  </conditionalFormatting>
  <conditionalFormatting sqref="CT81:CU81">
    <cfRule type="cellIs" dxfId="28" priority="89" operator="equal">
      <formula>TRUE</formula>
    </cfRule>
  </conditionalFormatting>
  <conditionalFormatting sqref="AV77:AV82">
    <cfRule type="expression" dxfId="27" priority="63">
      <formula>$U77&lt;&gt;$U$83</formula>
    </cfRule>
    <cfRule type="expression" priority="64">
      <formula>$U77=$U$83</formula>
    </cfRule>
  </conditionalFormatting>
  <conditionalFormatting sqref="AV76">
    <cfRule type="expression" dxfId="26" priority="53">
      <formula>$U76&lt;&gt;$U$83</formula>
    </cfRule>
    <cfRule type="expression" priority="54">
      <formula>$U76=$U$83</formula>
    </cfRule>
  </conditionalFormatting>
  <conditionalFormatting sqref="AW34:AW35 AW49:AW50">
    <cfRule type="expression" dxfId="25" priority="37">
      <formula>$U$28=0</formula>
    </cfRule>
    <cfRule type="expression" dxfId="24" priority="38">
      <formula>$U$28=1</formula>
    </cfRule>
  </conditionalFormatting>
  <conditionalFormatting sqref="AW71:AW72">
    <cfRule type="expression" dxfId="23" priority="35">
      <formula>$U$28=0</formula>
    </cfRule>
    <cfRule type="expression" dxfId="22" priority="36">
      <formula>$U$28=1</formula>
    </cfRule>
  </conditionalFormatting>
  <conditionalFormatting sqref="CC34:CC35 CC49:CC50">
    <cfRule type="expression" dxfId="21" priority="31">
      <formula>$U$28=0</formula>
    </cfRule>
    <cfRule type="expression" dxfId="20" priority="32">
      <formula>$U$28=1</formula>
    </cfRule>
  </conditionalFormatting>
  <conditionalFormatting sqref="CC71:CC72">
    <cfRule type="expression" dxfId="19" priority="29">
      <formula>$U$28=0</formula>
    </cfRule>
    <cfRule type="expression" dxfId="18" priority="30">
      <formula>$U$28=1</formula>
    </cfRule>
  </conditionalFormatting>
  <conditionalFormatting sqref="BE5:BE11">
    <cfRule type="cellIs" dxfId="17" priority="26" operator="equal">
      <formula>1</formula>
    </cfRule>
  </conditionalFormatting>
  <conditionalFormatting sqref="BD5:BD11">
    <cfRule type="cellIs" dxfId="16" priority="25" operator="equal">
      <formula>1</formula>
    </cfRule>
  </conditionalFormatting>
  <conditionalFormatting sqref="Z5:Z11">
    <cfRule type="cellIs" dxfId="15" priority="24" operator="equal">
      <formula>1</formula>
    </cfRule>
  </conditionalFormatting>
  <conditionalFormatting sqref="Y5:Y11">
    <cfRule type="cellIs" dxfId="14" priority="23" operator="equal">
      <formula>1</formula>
    </cfRule>
  </conditionalFormatting>
  <conditionalFormatting sqref="CT69:CU69">
    <cfRule type="cellIs" dxfId="13" priority="22" operator="equal">
      <formula>TRUE</formula>
    </cfRule>
  </conditionalFormatting>
  <conditionalFormatting sqref="AB28:AB62 BG28:BG62 CM28:CM62 CM67:CM94 BG67:BG94 AB67:AB94">
    <cfRule type="cellIs" dxfId="12" priority="21" operator="equal">
      <formula>1</formula>
    </cfRule>
  </conditionalFormatting>
  <conditionalFormatting sqref="S28 AX30:AX62 CD30:CD62 CD67:CD92 AX67:AX92 S67:S94 S30:S62">
    <cfRule type="expression" dxfId="11" priority="18">
      <formula>AB28=1</formula>
    </cfRule>
  </conditionalFormatting>
  <conditionalFormatting sqref="S27">
    <cfRule type="expression" dxfId="10" priority="17">
      <formula>$AB$28=1</formula>
    </cfRule>
  </conditionalFormatting>
  <conditionalFormatting sqref="S29">
    <cfRule type="expression" dxfId="9" priority="13">
      <formula>AB29=1</formula>
    </cfRule>
  </conditionalFormatting>
  <conditionalFormatting sqref="AX28">
    <cfRule type="expression" dxfId="8" priority="11">
      <formula>BG28=1</formula>
    </cfRule>
  </conditionalFormatting>
  <conditionalFormatting sqref="AX29">
    <cfRule type="expression" dxfId="7" priority="10">
      <formula>BG29=1</formula>
    </cfRule>
  </conditionalFormatting>
  <conditionalFormatting sqref="AX93:AX94">
    <cfRule type="expression" dxfId="6" priority="8">
      <formula>BG93=1</formula>
    </cfRule>
  </conditionalFormatting>
  <conditionalFormatting sqref="CD28">
    <cfRule type="expression" dxfId="5" priority="7">
      <formula>CM28=1</formula>
    </cfRule>
  </conditionalFormatting>
  <conditionalFormatting sqref="CD29">
    <cfRule type="expression" dxfId="4" priority="6">
      <formula>CM29=1</formula>
    </cfRule>
  </conditionalFormatting>
  <conditionalFormatting sqref="CD93:CD94">
    <cfRule type="expression" dxfId="3" priority="4">
      <formula>CM93=1</formula>
    </cfRule>
  </conditionalFormatting>
  <conditionalFormatting sqref="CT63:CU66">
    <cfRule type="cellIs" dxfId="2" priority="3" operator="equal">
      <formula>TRUE</formula>
    </cfRule>
  </conditionalFormatting>
  <conditionalFormatting sqref="AB63:AB66 BG63:BG66 CM63:CM66">
    <cfRule type="cellIs" dxfId="1" priority="2" operator="equal">
      <formula>1</formula>
    </cfRule>
  </conditionalFormatting>
  <conditionalFormatting sqref="S63:S66 AX63:AX66 CD63:CD66">
    <cfRule type="expression" dxfId="0" priority="1">
      <formula>AB63=1</formula>
    </cfRule>
  </conditionalFormatting>
  <pageMargins left="0.23622047244094491" right="0.23622047244094491" top="0.19685039370078741" bottom="0.74803149606299213" header="0.31496062992125984" footer="0.31496062992125984"/>
  <pageSetup paperSize="8" scale="94" orientation="landscape" r:id="rId1"/>
  <rowBreaks count="1" manualBreakCount="1">
    <brk id="101" max="90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/>
  <dimension ref="F1:AR3"/>
  <sheetViews>
    <sheetView defaultGridColor="0" colorId="23" workbookViewId="0">
      <selection activeCell="AO3" sqref="AO3:AQ3"/>
    </sheetView>
  </sheetViews>
  <sheetFormatPr defaultRowHeight="15" x14ac:dyDescent="0.25"/>
  <cols>
    <col min="6" max="6" width="24.7109375" customWidth="1"/>
    <col min="7" max="7" width="41.42578125" customWidth="1"/>
    <col min="17" max="17" width="11.85546875" bestFit="1" customWidth="1"/>
    <col min="22" max="22" width="11.85546875" bestFit="1" customWidth="1"/>
    <col min="32" max="35" width="11.85546875" bestFit="1" customWidth="1"/>
    <col min="37" max="37" width="12.7109375" customWidth="1"/>
  </cols>
  <sheetData>
    <row r="1" spans="6:44" x14ac:dyDescent="0.25">
      <c r="F1">
        <f>COLUMN()</f>
        <v>6</v>
      </c>
      <c r="G1">
        <f>COLUMN()</f>
        <v>7</v>
      </c>
      <c r="H1">
        <f>COLUMN()</f>
        <v>8</v>
      </c>
      <c r="I1">
        <f>COLUMN()</f>
        <v>9</v>
      </c>
      <c r="J1">
        <f>COLUMN()</f>
        <v>10</v>
      </c>
      <c r="K1">
        <f>COLUMN()</f>
        <v>11</v>
      </c>
      <c r="L1">
        <f>COLUMN()</f>
        <v>12</v>
      </c>
      <c r="M1">
        <f>COLUMN()</f>
        <v>13</v>
      </c>
      <c r="N1">
        <f>COLUMN()</f>
        <v>14</v>
      </c>
      <c r="O1">
        <f>COLUMN()</f>
        <v>15</v>
      </c>
      <c r="P1">
        <f>COLUMN()</f>
        <v>16</v>
      </c>
      <c r="Q1">
        <f>COLUMN()</f>
        <v>17</v>
      </c>
      <c r="R1">
        <f>COLUMN()</f>
        <v>18</v>
      </c>
      <c r="S1">
        <f>COLUMN()</f>
        <v>19</v>
      </c>
      <c r="T1">
        <f>COLUMN()</f>
        <v>20</v>
      </c>
      <c r="U1">
        <f>COLUMN()</f>
        <v>21</v>
      </c>
      <c r="V1">
        <f>COLUMN()</f>
        <v>22</v>
      </c>
      <c r="W1">
        <f>COLUMN()</f>
        <v>23</v>
      </c>
      <c r="X1">
        <f>COLUMN()</f>
        <v>24</v>
      </c>
      <c r="Y1">
        <f>COLUMN()</f>
        <v>25</v>
      </c>
      <c r="Z1">
        <f>COLUMN()</f>
        <v>26</v>
      </c>
      <c r="AA1">
        <f>COLUMN()</f>
        <v>27</v>
      </c>
      <c r="AB1">
        <f>COLUMN()</f>
        <v>28</v>
      </c>
      <c r="AC1">
        <f>COLUMN()</f>
        <v>29</v>
      </c>
      <c r="AD1">
        <f>COLUMN()</f>
        <v>30</v>
      </c>
      <c r="AE1">
        <f>COLUMN()</f>
        <v>31</v>
      </c>
      <c r="AF1">
        <f>COLUMN()</f>
        <v>32</v>
      </c>
      <c r="AG1">
        <f>COLUMN()</f>
        <v>33</v>
      </c>
      <c r="AH1">
        <f>COLUMN()</f>
        <v>34</v>
      </c>
      <c r="AI1">
        <f>COLUMN()</f>
        <v>35</v>
      </c>
      <c r="AJ1">
        <f>COLUMN()</f>
        <v>36</v>
      </c>
      <c r="AK1">
        <f>COLUMN()</f>
        <v>37</v>
      </c>
      <c r="AL1">
        <f>COLUMN()</f>
        <v>38</v>
      </c>
      <c r="AM1">
        <f>COLUMN()</f>
        <v>39</v>
      </c>
      <c r="AN1">
        <f>COLUMN()</f>
        <v>40</v>
      </c>
      <c r="AO1">
        <f>COLUMN()</f>
        <v>41</v>
      </c>
      <c r="AP1">
        <f>COLUMN()</f>
        <v>42</v>
      </c>
      <c r="AQ1">
        <f>COLUMN()</f>
        <v>43</v>
      </c>
      <c r="AR1">
        <f>COLUMN()</f>
        <v>44</v>
      </c>
    </row>
    <row r="2" spans="6:44" x14ac:dyDescent="0.25">
      <c r="F2" t="s">
        <v>498</v>
      </c>
      <c r="G2" t="s">
        <v>494</v>
      </c>
      <c r="H2" s="452">
        <v>1</v>
      </c>
      <c r="I2" s="452">
        <v>2</v>
      </c>
      <c r="J2" s="452">
        <v>3</v>
      </c>
      <c r="K2" s="452">
        <v>4</v>
      </c>
      <c r="L2" s="452">
        <v>5</v>
      </c>
      <c r="M2" s="452">
        <v>6</v>
      </c>
      <c r="N2" s="452">
        <v>7</v>
      </c>
      <c r="O2" s="452">
        <v>8</v>
      </c>
      <c r="P2" s="451" t="s">
        <v>49</v>
      </c>
      <c r="Q2" s="451" t="s">
        <v>52</v>
      </c>
      <c r="R2" s="451" t="s">
        <v>499</v>
      </c>
      <c r="S2" s="453" t="s">
        <v>495</v>
      </c>
      <c r="T2" s="453" t="s">
        <v>496</v>
      </c>
      <c r="U2" s="453" t="s">
        <v>497</v>
      </c>
      <c r="V2" s="453" t="s">
        <v>242</v>
      </c>
      <c r="W2" s="444" t="s">
        <v>500</v>
      </c>
      <c r="X2" s="444" t="s">
        <v>501</v>
      </c>
      <c r="Y2" s="453" t="s">
        <v>504</v>
      </c>
      <c r="Z2" s="453" t="s">
        <v>507</v>
      </c>
      <c r="AA2" s="453" t="s">
        <v>508</v>
      </c>
      <c r="AB2" s="453" t="s">
        <v>514</v>
      </c>
      <c r="AC2" s="453" t="s">
        <v>515</v>
      </c>
      <c r="AD2" s="453" t="s">
        <v>516</v>
      </c>
      <c r="AE2" s="453" t="s">
        <v>517</v>
      </c>
      <c r="AF2" s="453" t="s">
        <v>519</v>
      </c>
      <c r="AG2" s="453" t="s">
        <v>520</v>
      </c>
      <c r="AH2" s="453" t="s">
        <v>518</v>
      </c>
      <c r="AI2" s="453" t="s">
        <v>521</v>
      </c>
      <c r="AJ2" s="453" t="s">
        <v>522</v>
      </c>
      <c r="AK2" s="453" t="s">
        <v>523</v>
      </c>
      <c r="AL2" s="453" t="s">
        <v>527</v>
      </c>
      <c r="AM2" s="453" t="s">
        <v>528</v>
      </c>
      <c r="AN2" s="453" t="s">
        <v>529</v>
      </c>
      <c r="AO2" s="453" t="s">
        <v>530</v>
      </c>
      <c r="AP2" s="453" t="s">
        <v>531</v>
      </c>
      <c r="AQ2" s="453" t="s">
        <v>532</v>
      </c>
    </row>
    <row r="3" spans="6:44" x14ac:dyDescent="0.25">
      <c r="G3" s="455" t="str">
        <f ca="1">'C1 - TL_OTVOR'!D49</f>
        <v>0000000ABPO0S0V0Z105VDU1785</v>
      </c>
      <c r="H3" s="455">
        <f>'C1 - TL_OTVOR'!E40</f>
        <v>0</v>
      </c>
      <c r="I3" s="455">
        <f>'C1 - TL_OTVOR'!E42</f>
        <v>0</v>
      </c>
      <c r="J3" s="455">
        <f>'C1 - TL_OTVOR'!E43</f>
        <v>0</v>
      </c>
      <c r="K3" s="455">
        <f>'C1 - TL_OTVOR'!E44</f>
        <v>0</v>
      </c>
      <c r="L3" s="455">
        <f>'C1 - TL_OTVOR'!E45</f>
        <v>0</v>
      </c>
      <c r="M3" s="455">
        <f>'C1 - TL_OTVOR'!E46</f>
        <v>0</v>
      </c>
      <c r="N3" s="455">
        <f>'C1 - TL_OTVOR'!E47</f>
        <v>0</v>
      </c>
      <c r="O3" s="455">
        <f>'C1 - TL_OTVOR'!E48</f>
        <v>0</v>
      </c>
      <c r="P3" s="455">
        <f>'C1 - TL_OTVOR'!AM35</f>
        <v>0</v>
      </c>
      <c r="Q3" s="455">
        <f>'C1 - TL_OTVOR'!AM36</f>
        <v>0</v>
      </c>
      <c r="R3" s="455">
        <f>'C1 - TL_OTVOR'!AM37</f>
        <v>0</v>
      </c>
      <c r="S3" s="455" t="str">
        <f ca="1">'A - DEFINICE SD'!BQ93</f>
        <v>0</v>
      </c>
      <c r="T3" s="455" t="str">
        <f ca="1">'A - DEFINICE SD'!BQ94</f>
        <v>0</v>
      </c>
      <c r="U3" s="455" t="str">
        <f ca="1">'A - DEFINICE SD'!BQ95</f>
        <v>0</v>
      </c>
      <c r="V3" s="455">
        <f>'A - DEFINICE SD'!AA46</f>
        <v>0</v>
      </c>
      <c r="W3" s="455">
        <f ca="1">'A - DEFINICE SD'!BM93</f>
        <v>105</v>
      </c>
      <c r="X3" t="str">
        <f ca="1">'A - DEFINICE SD'!BQ96</f>
        <v>2000</v>
      </c>
      <c r="Y3" t="str">
        <f>'A - DEFINICE SD'!BQ97</f>
        <v>1785</v>
      </c>
      <c r="Z3">
        <f ca="1">'A - DEFINICE SD'!BQ98</f>
        <v>100</v>
      </c>
      <c r="AA3">
        <f ca="1">'A - DEFINICE SD'!BQ99</f>
        <v>800</v>
      </c>
      <c r="AB3">
        <f>'A - DEFINICE SD'!B34</f>
        <v>1</v>
      </c>
      <c r="AC3">
        <f>'A - DEFINICE SD'!B48</f>
        <v>2</v>
      </c>
      <c r="AD3">
        <f>'A - DEFINICE SD'!AN29</f>
        <v>0</v>
      </c>
      <c r="AE3">
        <f>'A - DEFINICE SD'!AB29</f>
        <v>0</v>
      </c>
      <c r="AF3">
        <f>'A - DEFINICE SD'!AL32</f>
        <v>0</v>
      </c>
      <c r="AG3">
        <f>'A - DEFINICE SD'!AL34</f>
        <v>0</v>
      </c>
      <c r="AH3">
        <f>'A - DEFINICE SD'!AE32</f>
        <v>0</v>
      </c>
      <c r="AI3">
        <f>'A - DEFINICE SD'!AE34</f>
        <v>0</v>
      </c>
      <c r="AJ3">
        <f>'A - DEFINICE SD'!B25</f>
        <v>3</v>
      </c>
      <c r="AK3" t="str">
        <f>CONCATENATE('A - DEFINICE SD'!U9)</f>
        <v/>
      </c>
      <c r="AL3" s="513">
        <f>'A - DEFINICE SD'!J68</f>
        <v>0</v>
      </c>
      <c r="AM3" s="513">
        <f>'A - DEFINICE SD'!AB68</f>
        <v>0</v>
      </c>
      <c r="AN3">
        <f>IF('A - DEFINICE SD'!$B$25=3,'B1 - BAREVNÉ PROVEDENÍ VDLM-S'!BF84,IF('A - DEFINICE SD'!$B$25=1,'B2 - BAREVNÉ PROVEDENÍ VDLM-G'!BF84,IF('A - DEFINICE SD'!$B$25=2,'B3 - BAREVNÉ PROVEDENÍ VDLM-U'!BF84)))</f>
        <v>0</v>
      </c>
      <c r="AO3">
        <f>IF('A - DEFINICE SD'!$B$25=3,'B1 - BAREVNÉ PROVEDENÍ VDLM-S'!BG84,IF('A - DEFINICE SD'!$B$25=1,'B2 - BAREVNÉ PROVEDENÍ VDLM-G'!BG84,IF('A - DEFINICE SD'!$B$25=2,'B3 - BAREVNÉ PROVEDENÍ VDLM-U'!BG84)))</f>
        <v>0</v>
      </c>
      <c r="AP3">
        <f>IF('A - DEFINICE SD'!$B$25=3,'B1 - BAREVNÉ PROVEDENÍ VDLM-S'!BH84,IF('A - DEFINICE SD'!$B$25=1,'B2 - BAREVNÉ PROVEDENÍ VDLM-G'!BH84,IF('A - DEFINICE SD'!$B$25=2,'B3 - BAREVNÉ PROVEDENÍ VDLM-U'!BH84)))</f>
        <v>0</v>
      </c>
      <c r="AQ3">
        <f>IF('A - DEFINICE SD'!$B$25=3,'B1 - BAREVNÉ PROVEDENÍ VDLM-S'!BI84,IF('A - DEFINICE SD'!$B$25=1,'B2 - BAREVNÉ PROVEDENÍ VDLM-G'!BI84,IF('A - DEFINICE SD'!$B$25=2,'B3 - BAREVNÉ PROVEDENÍ VDLM-U'!BI84)))</f>
        <v>0</v>
      </c>
    </row>
  </sheetData>
  <pageMargins left="0.7" right="0.7" top="0.78740157499999996" bottom="0.78740157499999996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1"/>
  <dimension ref="B3:E90"/>
  <sheetViews>
    <sheetView topLeftCell="A7" workbookViewId="0">
      <selection activeCell="B52" sqref="B52:C62"/>
    </sheetView>
  </sheetViews>
  <sheetFormatPr defaultRowHeight="15" x14ac:dyDescent="0.25"/>
  <cols>
    <col min="2" max="5" width="19.28515625" customWidth="1"/>
  </cols>
  <sheetData>
    <row r="3" spans="2:5" ht="11.25" customHeight="1" x14ac:dyDescent="0.25">
      <c r="B3" s="177" t="s">
        <v>209</v>
      </c>
      <c r="C3" s="178"/>
      <c r="D3" s="178"/>
      <c r="E3" s="178"/>
    </row>
    <row r="4" spans="2:5" ht="11.25" customHeight="1" x14ac:dyDescent="0.25">
      <c r="B4" s="179" t="s">
        <v>210</v>
      </c>
      <c r="C4" s="180" t="s">
        <v>211</v>
      </c>
      <c r="D4" s="178"/>
      <c r="E4" s="178"/>
    </row>
    <row r="5" spans="2:5" ht="11.25" customHeight="1" x14ac:dyDescent="0.25">
      <c r="B5" s="178"/>
      <c r="C5" s="178"/>
      <c r="D5" s="178"/>
      <c r="E5" s="178"/>
    </row>
    <row r="6" spans="2:5" ht="11.25" customHeight="1" x14ac:dyDescent="0.25">
      <c r="B6" s="178"/>
      <c r="C6" s="178"/>
      <c r="D6" s="178"/>
      <c r="E6" s="178"/>
    </row>
    <row r="7" spans="2:5" ht="11.25" customHeight="1" x14ac:dyDescent="0.25">
      <c r="B7" s="178"/>
      <c r="C7" s="178">
        <v>1.06</v>
      </c>
      <c r="D7" s="178">
        <v>1.02</v>
      </c>
      <c r="E7" s="178">
        <v>0.94</v>
      </c>
    </row>
    <row r="8" spans="2:5" ht="28.5" customHeight="1" thickBot="1" x14ac:dyDescent="0.3">
      <c r="B8" s="181" t="s">
        <v>212</v>
      </c>
      <c r="C8" s="182" t="s">
        <v>213</v>
      </c>
      <c r="D8" s="182" t="s">
        <v>214</v>
      </c>
      <c r="E8" s="183" t="s">
        <v>215</v>
      </c>
    </row>
    <row r="9" spans="2:5" ht="11.25" customHeight="1" x14ac:dyDescent="0.25">
      <c r="B9" s="184" t="s">
        <v>216</v>
      </c>
      <c r="C9" s="185" t="s">
        <v>217</v>
      </c>
      <c r="D9" s="185" t="s">
        <v>217</v>
      </c>
      <c r="E9" s="186" t="s">
        <v>217</v>
      </c>
    </row>
    <row r="10" spans="2:5" ht="11.25" customHeight="1" thickBot="1" x14ac:dyDescent="0.3">
      <c r="B10" s="187">
        <v>600</v>
      </c>
      <c r="C10" s="188">
        <f>ROUNDUP(E10*$C$7,-1)</f>
        <v>7740</v>
      </c>
      <c r="D10" s="188">
        <f>ROUNDUP(E10*$D$7,-1)</f>
        <v>7450</v>
      </c>
      <c r="E10" s="189">
        <v>7300</v>
      </c>
    </row>
    <row r="11" spans="2:5" ht="11.25" customHeight="1" thickBot="1" x14ac:dyDescent="0.3">
      <c r="B11" s="190">
        <v>650</v>
      </c>
      <c r="C11" s="191">
        <f t="shared" ref="C11:C16" si="0">ROUNDUP(E11*$C$7,-1)</f>
        <v>7800</v>
      </c>
      <c r="D11" s="191">
        <f t="shared" ref="D11:D16" si="1">ROUNDUP(E11*$D$7,-1)</f>
        <v>7500</v>
      </c>
      <c r="E11" s="192">
        <f>E10+50</f>
        <v>7350</v>
      </c>
    </row>
    <row r="12" spans="2:5" ht="11.25" customHeight="1" thickBot="1" x14ac:dyDescent="0.3">
      <c r="B12" s="193">
        <v>700</v>
      </c>
      <c r="C12" s="194">
        <f t="shared" si="0"/>
        <v>7850</v>
      </c>
      <c r="D12" s="194">
        <f t="shared" si="1"/>
        <v>7550</v>
      </c>
      <c r="E12" s="195">
        <f t="shared" ref="E12:E16" si="2">E11+50</f>
        <v>7400</v>
      </c>
    </row>
    <row r="13" spans="2:5" ht="11.25" customHeight="1" x14ac:dyDescent="0.25">
      <c r="B13" s="196">
        <v>750</v>
      </c>
      <c r="C13" s="197">
        <f t="shared" si="0"/>
        <v>7900</v>
      </c>
      <c r="D13" s="197">
        <f t="shared" si="1"/>
        <v>7600</v>
      </c>
      <c r="E13" s="198">
        <f t="shared" si="2"/>
        <v>7450</v>
      </c>
    </row>
    <row r="14" spans="2:5" ht="11.25" customHeight="1" x14ac:dyDescent="0.25">
      <c r="B14" s="199">
        <v>800</v>
      </c>
      <c r="C14" s="200">
        <f t="shared" si="0"/>
        <v>7950</v>
      </c>
      <c r="D14" s="200">
        <f t="shared" si="1"/>
        <v>7650</v>
      </c>
      <c r="E14" s="201">
        <f t="shared" si="2"/>
        <v>7500</v>
      </c>
    </row>
    <row r="15" spans="2:5" ht="11.25" customHeight="1" thickBot="1" x14ac:dyDescent="0.3">
      <c r="B15" s="202">
        <v>850</v>
      </c>
      <c r="C15" s="203">
        <f t="shared" si="0"/>
        <v>8010</v>
      </c>
      <c r="D15" s="203">
        <f t="shared" si="1"/>
        <v>7710</v>
      </c>
      <c r="E15" s="204">
        <f t="shared" si="2"/>
        <v>7550</v>
      </c>
    </row>
    <row r="16" spans="2:5" ht="11.25" customHeight="1" x14ac:dyDescent="0.25">
      <c r="B16" s="205">
        <v>900</v>
      </c>
      <c r="C16" s="206">
        <f t="shared" si="0"/>
        <v>8060</v>
      </c>
      <c r="D16" s="206">
        <f t="shared" si="1"/>
        <v>7760</v>
      </c>
      <c r="E16" s="207">
        <f t="shared" si="2"/>
        <v>7600</v>
      </c>
    </row>
    <row r="17" spans="2:5" ht="11.25" customHeight="1" x14ac:dyDescent="0.25">
      <c r="B17" s="178"/>
      <c r="C17" s="178"/>
      <c r="D17" s="178"/>
      <c r="E17" s="178"/>
    </row>
    <row r="18" spans="2:5" ht="11.25" customHeight="1" x14ac:dyDescent="0.25">
      <c r="B18" s="177" t="s">
        <v>209</v>
      </c>
      <c r="C18" s="178"/>
      <c r="D18" s="178"/>
      <c r="E18" s="178"/>
    </row>
    <row r="19" spans="2:5" ht="11.25" customHeight="1" x14ac:dyDescent="0.25">
      <c r="B19" s="179" t="s">
        <v>210</v>
      </c>
      <c r="C19" s="180" t="s">
        <v>218</v>
      </c>
      <c r="D19" s="178"/>
      <c r="E19" s="178"/>
    </row>
    <row r="20" spans="2:5" ht="11.25" hidden="1" customHeight="1" x14ac:dyDescent="0.25">
      <c r="B20" s="178"/>
      <c r="C20" s="178"/>
      <c r="D20" s="178"/>
      <c r="E20" s="178"/>
    </row>
    <row r="21" spans="2:5" ht="11.25" hidden="1" customHeight="1" x14ac:dyDescent="0.25">
      <c r="B21" s="178"/>
      <c r="C21" s="178"/>
      <c r="D21" s="178"/>
      <c r="E21" s="178"/>
    </row>
    <row r="22" spans="2:5" ht="11.25" hidden="1" customHeight="1" x14ac:dyDescent="0.25">
      <c r="B22" s="178"/>
      <c r="C22" s="178">
        <v>150</v>
      </c>
      <c r="D22" s="178">
        <v>0.98</v>
      </c>
      <c r="E22" s="178">
        <v>0.94</v>
      </c>
    </row>
    <row r="23" spans="2:5" ht="28.5" customHeight="1" thickBot="1" x14ac:dyDescent="0.3">
      <c r="B23" s="181" t="s">
        <v>212</v>
      </c>
      <c r="C23" s="182" t="s">
        <v>213</v>
      </c>
      <c r="D23" s="182" t="s">
        <v>214</v>
      </c>
      <c r="E23" s="183" t="s">
        <v>215</v>
      </c>
    </row>
    <row r="24" spans="2:5" ht="11.25" customHeight="1" x14ac:dyDescent="0.25">
      <c r="B24" s="184" t="s">
        <v>216</v>
      </c>
      <c r="C24" s="185" t="s">
        <v>217</v>
      </c>
      <c r="D24" s="185" t="s">
        <v>217</v>
      </c>
      <c r="E24" s="186" t="s">
        <v>217</v>
      </c>
    </row>
    <row r="25" spans="2:5" ht="11.25" customHeight="1" thickBot="1" x14ac:dyDescent="0.3">
      <c r="B25" s="187">
        <v>600</v>
      </c>
      <c r="C25" s="188">
        <f>C10+$C$22</f>
        <v>7890</v>
      </c>
      <c r="D25" s="188">
        <f>ROUNDUP(C25*$D$7,-1)</f>
        <v>8050</v>
      </c>
      <c r="E25" s="189">
        <f>ROUNDUP(C25*$E$7,-1)</f>
        <v>7420</v>
      </c>
    </row>
    <row r="26" spans="2:5" ht="11.25" customHeight="1" thickBot="1" x14ac:dyDescent="0.3">
      <c r="B26" s="190">
        <v>650</v>
      </c>
      <c r="C26" s="191">
        <f t="shared" ref="C26:C31" si="3">C11+$C$22</f>
        <v>7950</v>
      </c>
      <c r="D26" s="191">
        <f t="shared" ref="D26:D31" si="4">ROUNDUP(C26*$D$7,-1)</f>
        <v>8110</v>
      </c>
      <c r="E26" s="192">
        <f t="shared" ref="E26:E31" si="5">ROUNDUP(C26*$E$7,-1)</f>
        <v>7480</v>
      </c>
    </row>
    <row r="27" spans="2:5" ht="11.25" customHeight="1" thickBot="1" x14ac:dyDescent="0.3">
      <c r="B27" s="193">
        <v>700</v>
      </c>
      <c r="C27" s="194">
        <f t="shared" si="3"/>
        <v>8000</v>
      </c>
      <c r="D27" s="194">
        <f t="shared" si="4"/>
        <v>8160</v>
      </c>
      <c r="E27" s="195">
        <f t="shared" si="5"/>
        <v>7520</v>
      </c>
    </row>
    <row r="28" spans="2:5" ht="11.25" customHeight="1" x14ac:dyDescent="0.25">
      <c r="B28" s="196">
        <v>750</v>
      </c>
      <c r="C28" s="197">
        <f t="shared" si="3"/>
        <v>8050</v>
      </c>
      <c r="D28" s="197">
        <f t="shared" si="4"/>
        <v>8220</v>
      </c>
      <c r="E28" s="198">
        <f t="shared" si="5"/>
        <v>7570</v>
      </c>
    </row>
    <row r="29" spans="2:5" ht="11.25" customHeight="1" x14ac:dyDescent="0.25">
      <c r="B29" s="199">
        <v>800</v>
      </c>
      <c r="C29" s="200">
        <f t="shared" si="3"/>
        <v>8100</v>
      </c>
      <c r="D29" s="200">
        <f t="shared" si="4"/>
        <v>8270</v>
      </c>
      <c r="E29" s="201">
        <f t="shared" si="5"/>
        <v>7620</v>
      </c>
    </row>
    <row r="30" spans="2:5" ht="11.25" customHeight="1" thickBot="1" x14ac:dyDescent="0.3">
      <c r="B30" s="202">
        <v>850</v>
      </c>
      <c r="C30" s="203">
        <f t="shared" si="3"/>
        <v>8160</v>
      </c>
      <c r="D30" s="203">
        <f t="shared" si="4"/>
        <v>8330</v>
      </c>
      <c r="E30" s="204">
        <f t="shared" si="5"/>
        <v>7680</v>
      </c>
    </row>
    <row r="31" spans="2:5" ht="11.25" customHeight="1" x14ac:dyDescent="0.25">
      <c r="B31" s="205">
        <v>900</v>
      </c>
      <c r="C31" s="206">
        <f t="shared" si="3"/>
        <v>8210</v>
      </c>
      <c r="D31" s="206">
        <f t="shared" si="4"/>
        <v>8380</v>
      </c>
      <c r="E31" s="207">
        <f t="shared" si="5"/>
        <v>7720</v>
      </c>
    </row>
    <row r="32" spans="2:5" ht="11.25" customHeight="1" x14ac:dyDescent="0.25">
      <c r="B32" s="178"/>
      <c r="C32" s="178"/>
      <c r="D32" s="178"/>
      <c r="E32" s="178"/>
    </row>
    <row r="33" spans="2:5" ht="11.25" customHeight="1" x14ac:dyDescent="0.25">
      <c r="B33" s="177" t="s">
        <v>209</v>
      </c>
      <c r="C33" s="178"/>
      <c r="D33" s="178"/>
      <c r="E33" s="178"/>
    </row>
    <row r="34" spans="2:5" ht="11.25" customHeight="1" x14ac:dyDescent="0.25">
      <c r="B34" s="179" t="s">
        <v>210</v>
      </c>
      <c r="C34" s="180" t="s">
        <v>219</v>
      </c>
      <c r="D34" s="178"/>
      <c r="E34" s="178"/>
    </row>
    <row r="35" spans="2:5" ht="11.25" hidden="1" customHeight="1" x14ac:dyDescent="0.25">
      <c r="B35" s="178"/>
      <c r="C35" s="178"/>
      <c r="D35" s="178"/>
      <c r="E35" s="178"/>
    </row>
    <row r="36" spans="2:5" ht="11.25" hidden="1" customHeight="1" x14ac:dyDescent="0.25">
      <c r="B36" s="178"/>
      <c r="C36" s="178"/>
      <c r="D36" s="178"/>
      <c r="E36" s="178"/>
    </row>
    <row r="37" spans="2:5" ht="11.25" hidden="1" customHeight="1" x14ac:dyDescent="0.25">
      <c r="B37" s="178"/>
      <c r="C37" s="178">
        <v>1500</v>
      </c>
      <c r="D37" s="178">
        <v>0.98</v>
      </c>
      <c r="E37" s="178">
        <v>0.94</v>
      </c>
    </row>
    <row r="38" spans="2:5" ht="28.5" customHeight="1" thickBot="1" x14ac:dyDescent="0.3">
      <c r="B38" s="181" t="s">
        <v>212</v>
      </c>
      <c r="C38" s="182" t="s">
        <v>213</v>
      </c>
      <c r="D38" s="182" t="s">
        <v>214</v>
      </c>
      <c r="E38" s="183" t="s">
        <v>215</v>
      </c>
    </row>
    <row r="39" spans="2:5" ht="11.25" customHeight="1" x14ac:dyDescent="0.25">
      <c r="B39" s="184" t="s">
        <v>216</v>
      </c>
      <c r="C39" s="185" t="s">
        <v>217</v>
      </c>
      <c r="D39" s="185" t="s">
        <v>217</v>
      </c>
      <c r="E39" s="186" t="s">
        <v>217</v>
      </c>
    </row>
    <row r="40" spans="2:5" ht="11.25" customHeight="1" thickBot="1" x14ac:dyDescent="0.3">
      <c r="B40" s="187">
        <v>600</v>
      </c>
      <c r="C40" s="188">
        <f>C10+$C$37</f>
        <v>9240</v>
      </c>
      <c r="D40" s="188">
        <f>ROUNDUP(C40*$D$7,-1)</f>
        <v>9430</v>
      </c>
      <c r="E40" s="189">
        <f>ROUNDUP(C40*$E$7,-1)</f>
        <v>8690</v>
      </c>
    </row>
    <row r="41" spans="2:5" ht="11.25" customHeight="1" thickBot="1" x14ac:dyDescent="0.3">
      <c r="B41" s="190">
        <v>650</v>
      </c>
      <c r="C41" s="191">
        <f t="shared" ref="C41:C46" si="6">C11+$C$37</f>
        <v>9300</v>
      </c>
      <c r="D41" s="191">
        <f t="shared" ref="D41:D46" si="7">ROUNDUP(C41*$D$7,-1)</f>
        <v>9490</v>
      </c>
      <c r="E41" s="192">
        <f t="shared" ref="E41:E46" si="8">ROUNDUP(C41*$E$7,-1)</f>
        <v>8750</v>
      </c>
    </row>
    <row r="42" spans="2:5" ht="11.25" customHeight="1" thickBot="1" x14ac:dyDescent="0.3">
      <c r="B42" s="193">
        <v>700</v>
      </c>
      <c r="C42" s="194">
        <f t="shared" si="6"/>
        <v>9350</v>
      </c>
      <c r="D42" s="194">
        <f t="shared" si="7"/>
        <v>9540</v>
      </c>
      <c r="E42" s="195">
        <f t="shared" si="8"/>
        <v>8790</v>
      </c>
    </row>
    <row r="43" spans="2:5" ht="11.25" customHeight="1" x14ac:dyDescent="0.25">
      <c r="B43" s="196">
        <v>750</v>
      </c>
      <c r="C43" s="197">
        <f t="shared" si="6"/>
        <v>9400</v>
      </c>
      <c r="D43" s="197">
        <f t="shared" si="7"/>
        <v>9590</v>
      </c>
      <c r="E43" s="198">
        <f t="shared" si="8"/>
        <v>8840</v>
      </c>
    </row>
    <row r="44" spans="2:5" ht="11.25" customHeight="1" x14ac:dyDescent="0.25">
      <c r="B44" s="199">
        <v>800</v>
      </c>
      <c r="C44" s="200">
        <f t="shared" si="6"/>
        <v>9450</v>
      </c>
      <c r="D44" s="200">
        <f t="shared" si="7"/>
        <v>9640</v>
      </c>
      <c r="E44" s="201">
        <f t="shared" si="8"/>
        <v>8890</v>
      </c>
    </row>
    <row r="45" spans="2:5" ht="11.25" customHeight="1" thickBot="1" x14ac:dyDescent="0.3">
      <c r="B45" s="202">
        <v>850</v>
      </c>
      <c r="C45" s="203">
        <f t="shared" si="6"/>
        <v>9510</v>
      </c>
      <c r="D45" s="203">
        <f t="shared" si="7"/>
        <v>9710</v>
      </c>
      <c r="E45" s="204">
        <f t="shared" si="8"/>
        <v>8940</v>
      </c>
    </row>
    <row r="46" spans="2:5" ht="11.25" customHeight="1" x14ac:dyDescent="0.25">
      <c r="B46" s="205">
        <v>900</v>
      </c>
      <c r="C46" s="206">
        <f t="shared" si="6"/>
        <v>9560</v>
      </c>
      <c r="D46" s="206">
        <f t="shared" si="7"/>
        <v>9760</v>
      </c>
      <c r="E46" s="207">
        <f t="shared" si="8"/>
        <v>8990</v>
      </c>
    </row>
    <row r="47" spans="2:5" ht="11.25" customHeight="1" x14ac:dyDescent="0.25">
      <c r="B47" s="178"/>
      <c r="C47" s="178"/>
      <c r="D47" s="178"/>
      <c r="E47" s="178"/>
    </row>
    <row r="48" spans="2:5" ht="19.5" customHeight="1" x14ac:dyDescent="0.25">
      <c r="B48" s="385" t="s">
        <v>404</v>
      </c>
    </row>
    <row r="49" spans="2:3" ht="12.75" customHeight="1" x14ac:dyDescent="0.25">
      <c r="B49" s="82" t="s">
        <v>407</v>
      </c>
    </row>
    <row r="50" spans="2:3" ht="12.75" customHeight="1" x14ac:dyDescent="0.25">
      <c r="B50" s="82" t="s">
        <v>408</v>
      </c>
    </row>
    <row r="51" spans="2:3" ht="9.75" customHeight="1" x14ac:dyDescent="0.25"/>
    <row r="52" spans="2:3" ht="12.75" customHeight="1" x14ac:dyDescent="0.25">
      <c r="B52" s="82" t="s">
        <v>77</v>
      </c>
      <c r="C52" s="386">
        <v>1200</v>
      </c>
    </row>
    <row r="53" spans="2:3" ht="12.75" customHeight="1" x14ac:dyDescent="0.25">
      <c r="B53" s="82" t="s">
        <v>79</v>
      </c>
      <c r="C53" s="386">
        <v>1200</v>
      </c>
    </row>
    <row r="54" spans="2:3" ht="12.75" customHeight="1" x14ac:dyDescent="0.25">
      <c r="B54" s="82" t="s">
        <v>397</v>
      </c>
      <c r="C54" s="386">
        <v>700</v>
      </c>
    </row>
    <row r="55" spans="2:3" ht="12.75" customHeight="1" x14ac:dyDescent="0.25">
      <c r="B55" s="82" t="s">
        <v>398</v>
      </c>
      <c r="C55" s="386">
        <v>700</v>
      </c>
    </row>
    <row r="56" spans="2:3" ht="12.75" customHeight="1" x14ac:dyDescent="0.25">
      <c r="B56" s="82" t="s">
        <v>35</v>
      </c>
      <c r="C56" s="386">
        <v>400</v>
      </c>
    </row>
    <row r="57" spans="2:3" ht="12.75" customHeight="1" x14ac:dyDescent="0.25">
      <c r="B57" s="82" t="s">
        <v>57</v>
      </c>
      <c r="C57" s="386">
        <v>650</v>
      </c>
    </row>
    <row r="58" spans="2:3" ht="3" customHeight="1" x14ac:dyDescent="0.25">
      <c r="C58" s="386"/>
    </row>
    <row r="59" spans="2:3" ht="12.75" customHeight="1" x14ac:dyDescent="0.25">
      <c r="B59" s="384" t="s">
        <v>400</v>
      </c>
      <c r="C59" s="386">
        <v>420</v>
      </c>
    </row>
    <row r="60" spans="2:3" ht="12.75" customHeight="1" x14ac:dyDescent="0.25">
      <c r="B60" s="384" t="s">
        <v>401</v>
      </c>
      <c r="C60" s="386">
        <v>420</v>
      </c>
    </row>
    <row r="61" spans="2:3" ht="12.75" customHeight="1" x14ac:dyDescent="0.25">
      <c r="B61" s="384" t="s">
        <v>403</v>
      </c>
      <c r="C61" s="386">
        <v>120</v>
      </c>
    </row>
    <row r="62" spans="2:3" ht="12.75" customHeight="1" x14ac:dyDescent="0.25">
      <c r="B62" s="384" t="s">
        <v>402</v>
      </c>
      <c r="C62" s="386">
        <v>60</v>
      </c>
    </row>
    <row r="63" spans="2:3" ht="12.75" customHeight="1" x14ac:dyDescent="0.25"/>
    <row r="64" spans="2:3" ht="12.75" customHeight="1" x14ac:dyDescent="0.25"/>
    <row r="65" spans="2:5" ht="12.75" customHeight="1" x14ac:dyDescent="0.25"/>
    <row r="66" spans="2:5" ht="12.75" customHeight="1" x14ac:dyDescent="0.25"/>
    <row r="67" spans="2:5" ht="12.75" customHeight="1" x14ac:dyDescent="0.25"/>
    <row r="68" spans="2:5" ht="12.75" customHeight="1" x14ac:dyDescent="0.25"/>
    <row r="69" spans="2:5" ht="12.75" customHeight="1" x14ac:dyDescent="0.25"/>
    <row r="70" spans="2:5" ht="12.75" customHeight="1" x14ac:dyDescent="0.25"/>
    <row r="71" spans="2:5" ht="12.75" customHeight="1" x14ac:dyDescent="0.25"/>
    <row r="72" spans="2:5" ht="12.75" customHeight="1" x14ac:dyDescent="0.25"/>
    <row r="73" spans="2:5" ht="12.75" customHeight="1" x14ac:dyDescent="0.25"/>
    <row r="74" spans="2:5" ht="10.5" customHeight="1" x14ac:dyDescent="0.25"/>
    <row r="75" spans="2:5" ht="11.25" customHeight="1" x14ac:dyDescent="0.25">
      <c r="B75" s="178" t="s">
        <v>220</v>
      </c>
      <c r="C75" s="178"/>
      <c r="D75" s="178"/>
      <c r="E75" s="178"/>
    </row>
    <row r="76" spans="2:5" ht="11.25" customHeight="1" x14ac:dyDescent="0.25">
      <c r="B76" s="178" t="s">
        <v>221</v>
      </c>
      <c r="C76" s="178"/>
      <c r="D76" s="178"/>
      <c r="E76" s="178"/>
    </row>
    <row r="77" spans="2:5" ht="6.75" customHeight="1" x14ac:dyDescent="0.25">
      <c r="B77" s="178"/>
      <c r="C77" s="178"/>
      <c r="D77" s="178"/>
      <c r="E77" s="178"/>
    </row>
    <row r="78" spans="2:5" ht="11.25" customHeight="1" x14ac:dyDescent="0.25">
      <c r="B78" s="208" t="s">
        <v>222</v>
      </c>
      <c r="C78" s="178"/>
      <c r="D78" s="178"/>
      <c r="E78" s="209" t="s">
        <v>405</v>
      </c>
    </row>
    <row r="79" spans="2:5" ht="6.75" customHeight="1" x14ac:dyDescent="0.25">
      <c r="B79" s="178"/>
      <c r="C79" s="178"/>
      <c r="D79" s="178"/>
      <c r="E79" s="178"/>
    </row>
    <row r="80" spans="2:5" ht="11.25" customHeight="1" x14ac:dyDescent="0.25">
      <c r="B80" s="210" t="s">
        <v>223</v>
      </c>
      <c r="C80" s="178"/>
      <c r="D80" s="178"/>
      <c r="E80" s="178"/>
    </row>
    <row r="81" spans="2:5" ht="11.25" customHeight="1" x14ac:dyDescent="0.25">
      <c r="B81" s="211" t="s">
        <v>224</v>
      </c>
      <c r="C81" s="178"/>
      <c r="D81" s="178"/>
      <c r="E81" s="178"/>
    </row>
    <row r="82" spans="2:5" ht="11.25" customHeight="1" x14ac:dyDescent="0.25">
      <c r="B82" s="211" t="s">
        <v>225</v>
      </c>
      <c r="C82" s="178"/>
      <c r="D82" s="178"/>
      <c r="E82" s="178"/>
    </row>
    <row r="83" spans="2:5" ht="11.25" customHeight="1" x14ac:dyDescent="0.25">
      <c r="B83" s="211" t="s">
        <v>170</v>
      </c>
      <c r="C83" s="178"/>
      <c r="D83" s="178"/>
      <c r="E83" s="178"/>
    </row>
    <row r="84" spans="2:5" ht="11.25" customHeight="1" x14ac:dyDescent="0.25">
      <c r="B84" s="211" t="s">
        <v>226</v>
      </c>
      <c r="C84" s="178"/>
      <c r="D84" s="178"/>
      <c r="E84" s="178"/>
    </row>
    <row r="85" spans="2:5" ht="6.75" customHeight="1" x14ac:dyDescent="0.25">
      <c r="B85" s="178"/>
      <c r="C85" s="178"/>
      <c r="D85" s="178"/>
      <c r="E85" s="178"/>
    </row>
    <row r="86" spans="2:5" ht="11.25" customHeight="1" x14ac:dyDescent="0.25">
      <c r="B86" s="210" t="s">
        <v>165</v>
      </c>
      <c r="C86" s="178"/>
      <c r="D86" s="178"/>
      <c r="E86" s="178"/>
    </row>
    <row r="87" spans="2:5" ht="11.25" customHeight="1" x14ac:dyDescent="0.25">
      <c r="B87" s="383" t="s">
        <v>406</v>
      </c>
      <c r="C87" s="178"/>
      <c r="D87" s="178"/>
      <c r="E87" s="178"/>
    </row>
    <row r="88" spans="2:5" ht="6.75" customHeight="1" x14ac:dyDescent="0.25">
      <c r="B88" s="178"/>
      <c r="C88" s="178"/>
      <c r="D88" s="178"/>
      <c r="E88" s="178"/>
    </row>
    <row r="89" spans="2:5" ht="11.25" customHeight="1" x14ac:dyDescent="0.25">
      <c r="B89" s="212" t="s">
        <v>227</v>
      </c>
    </row>
    <row r="90" spans="2:5" ht="11.25" customHeight="1" x14ac:dyDescent="0.25">
      <c r="B90" s="211" t="s">
        <v>228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theme="3" tint="-0.249977111117893"/>
    <pageSetUpPr fitToPage="1"/>
  </sheetPr>
  <dimension ref="A1:HD135"/>
  <sheetViews>
    <sheetView showGridLines="0" defaultGridColor="0" topLeftCell="A16" colorId="23" zoomScaleNormal="100" zoomScaleSheetLayoutView="90" workbookViewId="0">
      <selection activeCell="AI68" sqref="AI68"/>
    </sheetView>
  </sheetViews>
  <sheetFormatPr defaultColWidth="2.85546875" defaultRowHeight="15" x14ac:dyDescent="0.25"/>
  <cols>
    <col min="1" max="1" width="1.140625" customWidth="1"/>
    <col min="2" max="2" width="2.85546875" customWidth="1"/>
    <col min="3" max="6" width="2.85546875" hidden="1" customWidth="1"/>
    <col min="7" max="7" width="2.85546875" customWidth="1"/>
    <col min="10" max="10" width="2.85546875" customWidth="1"/>
    <col min="11" max="11" width="2.7109375" customWidth="1"/>
    <col min="15" max="15" width="2.7109375" customWidth="1"/>
    <col min="32" max="32" width="3.42578125" customWidth="1"/>
    <col min="37" max="37" width="3.28515625" customWidth="1"/>
    <col min="39" max="39" width="4" bestFit="1" customWidth="1"/>
    <col min="46" max="46" width="3" customWidth="1"/>
  </cols>
  <sheetData>
    <row r="1" spans="1:212" s="101" customFormat="1" ht="12" customHeight="1" x14ac:dyDescent="0.25">
      <c r="A1" s="94"/>
      <c r="B1" s="490"/>
      <c r="C1" s="96" t="s">
        <v>0</v>
      </c>
      <c r="D1" s="97"/>
      <c r="E1" s="98"/>
      <c r="F1" s="98"/>
      <c r="G1" s="96" t="s">
        <v>0</v>
      </c>
      <c r="I1" s="97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7"/>
      <c r="Y1" s="97"/>
      <c r="Z1" s="97"/>
      <c r="AA1" s="97"/>
      <c r="AB1" s="97"/>
      <c r="AC1" s="97"/>
      <c r="AD1" s="97"/>
      <c r="AE1" s="97"/>
      <c r="AF1" s="100"/>
      <c r="AG1" s="97"/>
      <c r="AH1" s="97"/>
      <c r="AN1" s="103"/>
      <c r="AO1" s="103"/>
      <c r="AP1" s="103"/>
      <c r="AQ1" s="103"/>
      <c r="AR1" s="103"/>
      <c r="AS1" s="103"/>
      <c r="AT1" s="103"/>
      <c r="AU1" s="103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44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</row>
    <row r="2" spans="1:212" s="101" customFormat="1" ht="12" customHeight="1" x14ac:dyDescent="0.25">
      <c r="A2" s="94"/>
      <c r="B2" s="490"/>
      <c r="C2" s="104" t="s">
        <v>3</v>
      </c>
      <c r="D2" s="97"/>
      <c r="E2" s="98"/>
      <c r="F2" s="98"/>
      <c r="G2" s="104" t="s">
        <v>3</v>
      </c>
      <c r="I2" s="97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N2" s="103"/>
      <c r="AO2" s="103"/>
      <c r="AP2" s="103"/>
      <c r="AQ2" s="103"/>
      <c r="AR2" s="103"/>
      <c r="AS2" s="103"/>
      <c r="AT2" s="103"/>
      <c r="AU2" s="103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44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</row>
    <row r="3" spans="1:212" s="101" customFormat="1" ht="21.75" customHeight="1" x14ac:dyDescent="0.25">
      <c r="A3" s="94"/>
      <c r="B3" s="490"/>
      <c r="C3" s="104" t="s">
        <v>6</v>
      </c>
      <c r="D3" s="97"/>
      <c r="E3" s="98"/>
      <c r="F3" s="98"/>
      <c r="G3" s="104" t="s">
        <v>6</v>
      </c>
      <c r="I3" s="97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N3" s="103"/>
      <c r="AO3" s="103"/>
      <c r="AP3" s="103"/>
      <c r="AQ3" s="103"/>
      <c r="AR3" s="103"/>
      <c r="AS3" s="103"/>
      <c r="AT3" s="103"/>
      <c r="AU3" s="103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44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</row>
    <row r="4" spans="1:212" s="101" customFormat="1" ht="1.5" customHeight="1" x14ac:dyDescent="0.25">
      <c r="A4" s="94"/>
      <c r="B4" s="490"/>
      <c r="C4" s="105"/>
      <c r="D4" s="106"/>
      <c r="E4" s="106"/>
      <c r="F4" s="106"/>
      <c r="G4" s="106"/>
      <c r="H4" s="105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44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</row>
    <row r="5" spans="1:212" s="101" customFormat="1" ht="1.5" customHeight="1" x14ac:dyDescent="0.25">
      <c r="A5" s="94"/>
      <c r="B5" s="490"/>
      <c r="C5" s="105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3"/>
      <c r="AO5" s="103"/>
      <c r="AP5" s="103"/>
      <c r="AQ5" s="103"/>
      <c r="AR5" s="103"/>
      <c r="AS5" s="103"/>
      <c r="AT5" s="103"/>
      <c r="AU5" s="103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44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</row>
    <row r="6" spans="1:212" s="101" customFormat="1" ht="15" customHeight="1" x14ac:dyDescent="0.25">
      <c r="A6" s="94"/>
      <c r="B6" s="490"/>
      <c r="C6" s="577" t="s">
        <v>489</v>
      </c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7"/>
      <c r="AA6" s="577"/>
      <c r="AB6" s="577"/>
      <c r="AC6" s="577"/>
      <c r="AD6" s="577"/>
      <c r="AE6" s="577"/>
      <c r="AF6" s="577"/>
      <c r="AG6" s="577"/>
      <c r="AH6" s="577"/>
      <c r="AI6" s="577"/>
      <c r="AJ6" s="577"/>
      <c r="AK6" s="577"/>
      <c r="AL6" s="577"/>
      <c r="AM6" s="577"/>
      <c r="AN6" s="103"/>
      <c r="AO6" s="103"/>
      <c r="AP6" s="103"/>
      <c r="AQ6" s="103"/>
      <c r="AR6" s="103"/>
      <c r="AS6" s="103"/>
      <c r="AT6" s="103"/>
      <c r="AU6" s="103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44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</row>
    <row r="7" spans="1:212" s="101" customFormat="1" ht="2.25" customHeight="1" x14ac:dyDescent="0.25">
      <c r="A7" s="94"/>
      <c r="B7" s="490"/>
      <c r="C7" s="107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8"/>
      <c r="AN7" s="103"/>
      <c r="AO7" s="103"/>
      <c r="AP7" s="103"/>
      <c r="AQ7" s="103"/>
      <c r="AR7" s="103"/>
      <c r="AS7" s="103"/>
      <c r="AT7" s="103"/>
      <c r="AU7" s="103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44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</row>
    <row r="8" spans="1:212" s="101" customFormat="1" ht="21" customHeight="1" x14ac:dyDescent="0.35">
      <c r="A8" s="94"/>
      <c r="B8" s="490"/>
      <c r="C8" s="110" t="s">
        <v>7</v>
      </c>
      <c r="D8" s="108"/>
      <c r="E8" s="108"/>
      <c r="F8" s="108"/>
      <c r="G8" s="110" t="s">
        <v>7</v>
      </c>
      <c r="I8" s="108"/>
      <c r="J8" s="108"/>
      <c r="K8" s="108"/>
      <c r="L8" s="108"/>
      <c r="M8" s="108"/>
      <c r="N8" s="108"/>
      <c r="R8" s="439" t="s">
        <v>485</v>
      </c>
      <c r="S8" s="439"/>
      <c r="T8" s="576" t="str">
        <f>CONCATENATE('A - DEFINICE SD'!S7)</f>
        <v/>
      </c>
      <c r="U8" s="576"/>
      <c r="V8" s="576"/>
      <c r="W8" s="576"/>
      <c r="X8" s="576"/>
      <c r="Y8" s="576"/>
      <c r="Z8" s="576"/>
      <c r="AA8" s="576"/>
      <c r="AB8" s="576"/>
      <c r="AC8" s="576"/>
      <c r="AD8" s="576"/>
      <c r="AE8" s="576"/>
      <c r="AF8" s="576"/>
      <c r="AG8" s="576"/>
      <c r="AH8" s="576"/>
      <c r="AI8" s="576"/>
      <c r="AJ8" s="576"/>
      <c r="AK8" s="576"/>
      <c r="AL8" s="576"/>
      <c r="AM8" s="108"/>
      <c r="AN8" s="103"/>
      <c r="AO8" s="440"/>
      <c r="AP8" s="440"/>
      <c r="AQ8" s="103"/>
      <c r="AR8" s="103"/>
      <c r="AS8" s="103"/>
      <c r="AT8" s="103"/>
      <c r="AU8" s="103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448"/>
      <c r="EE8" s="105"/>
      <c r="EF8" s="105"/>
      <c r="EG8" s="105"/>
      <c r="EH8" s="105"/>
      <c r="EI8" s="105"/>
      <c r="EJ8" s="105"/>
      <c r="EK8" s="105"/>
      <c r="EL8" s="105"/>
      <c r="EM8" s="44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</row>
    <row r="9" spans="1:212" s="101" customFormat="1" ht="6.75" customHeight="1" x14ac:dyDescent="0.25">
      <c r="A9" s="94"/>
      <c r="B9" s="490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8"/>
      <c r="AN9" s="103"/>
      <c r="AO9" s="103"/>
      <c r="AP9" s="103"/>
      <c r="AQ9" s="103"/>
      <c r="AR9" s="103"/>
      <c r="AS9" s="103"/>
      <c r="AT9" s="103"/>
      <c r="AU9" s="103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44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</row>
    <row r="10" spans="1:212" ht="21" customHeight="1" x14ac:dyDescent="0.25">
      <c r="A10" s="94"/>
      <c r="B10" s="491"/>
      <c r="C10" s="492" t="s">
        <v>8</v>
      </c>
      <c r="D10" s="492"/>
      <c r="E10" s="493"/>
      <c r="F10" s="493"/>
      <c r="G10" s="494" t="s">
        <v>8</v>
      </c>
      <c r="H10" s="103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578" t="str">
        <f>CONCATENATE('A - DEFINICE SD'!U9)</f>
        <v/>
      </c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  <c r="AH10" s="579"/>
      <c r="AI10" s="579"/>
      <c r="AJ10" s="579"/>
      <c r="AK10" s="579"/>
      <c r="AL10" s="579"/>
      <c r="AM10" s="580"/>
      <c r="AN10" s="493"/>
      <c r="AO10" s="103"/>
      <c r="AP10" s="103"/>
      <c r="AQ10" s="103"/>
      <c r="AR10" s="103"/>
      <c r="AS10" s="103"/>
      <c r="AT10" s="103"/>
      <c r="AU10" s="495">
        <f>$AU$2</f>
        <v>0</v>
      </c>
      <c r="AV10" s="445"/>
      <c r="AW10" s="445"/>
      <c r="AX10" s="447">
        <f>$AX$2</f>
        <v>0</v>
      </c>
      <c r="AY10" s="445"/>
      <c r="AZ10" s="445"/>
      <c r="BA10" s="445"/>
      <c r="BB10" s="445"/>
      <c r="BC10" s="445"/>
      <c r="BD10" s="445"/>
      <c r="BE10" s="445"/>
      <c r="BF10" s="445"/>
      <c r="BG10" s="445"/>
      <c r="BH10" s="445"/>
      <c r="BI10" s="445"/>
      <c r="BJ10" s="445"/>
      <c r="BK10" s="445"/>
      <c r="BL10" s="445"/>
      <c r="BM10" s="445"/>
      <c r="BN10" s="445"/>
      <c r="BO10" s="445"/>
      <c r="BP10" s="445"/>
      <c r="BQ10" s="445"/>
      <c r="BR10" s="445"/>
      <c r="BS10" s="445"/>
      <c r="BT10" s="445"/>
      <c r="BU10" s="445"/>
      <c r="BV10" s="445"/>
      <c r="BW10" s="445"/>
      <c r="BX10" s="445"/>
      <c r="BY10" s="445"/>
      <c r="BZ10" s="445"/>
      <c r="CA10" s="445"/>
      <c r="CB10" s="445"/>
      <c r="CC10" s="445"/>
      <c r="CD10" s="445"/>
      <c r="CE10" s="445"/>
      <c r="CF10" s="445"/>
      <c r="CG10" s="445"/>
      <c r="CH10" s="445"/>
      <c r="CI10" s="445"/>
      <c r="CJ10" s="445"/>
      <c r="CK10" s="445"/>
      <c r="CL10" s="445"/>
      <c r="CM10" s="445"/>
      <c r="CN10" s="445"/>
      <c r="CO10" s="445"/>
      <c r="CP10" s="445"/>
      <c r="CQ10" s="445"/>
      <c r="CR10" s="445"/>
      <c r="CS10" s="445"/>
      <c r="CT10" s="445"/>
      <c r="CU10" s="445"/>
      <c r="CV10" s="445"/>
      <c r="CW10" s="445"/>
      <c r="CX10" s="445"/>
      <c r="CY10" s="445"/>
      <c r="CZ10" s="445"/>
      <c r="DA10" s="445"/>
      <c r="DB10" s="445"/>
      <c r="DC10" s="445"/>
      <c r="DD10" s="445"/>
      <c r="DE10" s="445"/>
      <c r="DF10" s="445"/>
      <c r="DG10" s="445"/>
      <c r="DH10" s="445"/>
      <c r="DI10" s="445"/>
      <c r="DJ10" s="445"/>
      <c r="DK10" s="445"/>
      <c r="DL10" s="445"/>
      <c r="DM10" s="445"/>
      <c r="DN10" s="445"/>
      <c r="DO10" s="445"/>
      <c r="DP10" s="445"/>
      <c r="DQ10" s="445"/>
      <c r="DR10" s="445"/>
      <c r="DS10" s="445"/>
      <c r="DT10" s="445"/>
      <c r="DU10" s="445"/>
      <c r="DV10" s="445"/>
      <c r="DW10" s="445"/>
      <c r="DX10" s="445"/>
      <c r="DY10" s="445"/>
      <c r="DZ10" s="445"/>
      <c r="EA10" s="445"/>
      <c r="EB10" s="445"/>
      <c r="EC10" s="449"/>
      <c r="ED10" s="445"/>
      <c r="EE10" s="445"/>
      <c r="EF10" s="445"/>
      <c r="EG10" s="445"/>
      <c r="EH10" s="445"/>
      <c r="EI10" s="447"/>
      <c r="EJ10" s="445"/>
      <c r="EK10" s="445"/>
      <c r="EL10" s="447"/>
      <c r="EM10" s="445"/>
      <c r="EN10" s="445"/>
      <c r="EO10" s="447"/>
      <c r="EP10" s="445"/>
      <c r="EQ10" s="105"/>
      <c r="ER10" s="445"/>
      <c r="ES10" s="445"/>
      <c r="ET10" s="445"/>
      <c r="EU10" s="445"/>
      <c r="EV10" s="445"/>
      <c r="EW10" s="445"/>
      <c r="EX10" s="445"/>
      <c r="EY10" s="445"/>
      <c r="EZ10" s="445"/>
      <c r="FA10" s="445"/>
      <c r="FB10" s="445"/>
      <c r="FC10" s="445"/>
      <c r="FD10" s="445"/>
      <c r="FE10" s="445"/>
      <c r="FF10" s="445"/>
      <c r="FG10" s="445"/>
      <c r="FH10" s="445"/>
      <c r="FI10" s="445"/>
      <c r="FJ10" s="445"/>
      <c r="FK10" s="445"/>
      <c r="FL10" s="445"/>
      <c r="FM10" s="445"/>
      <c r="FN10" s="445"/>
      <c r="FO10" s="445"/>
      <c r="FP10" s="445"/>
      <c r="FQ10" s="445"/>
      <c r="FR10" s="445"/>
      <c r="FS10" s="445"/>
      <c r="FT10" s="445"/>
      <c r="FU10" s="445"/>
      <c r="FV10" s="445"/>
      <c r="FW10" s="445"/>
      <c r="FX10" s="445"/>
      <c r="FY10" s="445"/>
      <c r="FZ10" s="445"/>
      <c r="GA10" s="445"/>
      <c r="GB10" s="445"/>
      <c r="GC10" s="445"/>
      <c r="GD10" s="445"/>
      <c r="GE10" s="445"/>
      <c r="GF10" s="445"/>
      <c r="GG10" s="445"/>
      <c r="GH10" s="445"/>
      <c r="GI10" s="445"/>
      <c r="GJ10" s="445"/>
      <c r="GK10" s="445"/>
      <c r="GL10" s="445"/>
      <c r="GM10" s="445"/>
      <c r="GN10" s="445"/>
      <c r="GO10" s="445"/>
      <c r="GP10" s="445"/>
      <c r="GQ10" s="445"/>
      <c r="GR10" s="445"/>
      <c r="GS10" s="445"/>
      <c r="GT10" s="445"/>
      <c r="GU10" s="445"/>
      <c r="GV10" s="445"/>
      <c r="GW10" s="445"/>
      <c r="GX10" s="445"/>
      <c r="GY10" s="445"/>
      <c r="GZ10" s="445"/>
      <c r="HA10" s="445"/>
      <c r="HB10" s="445"/>
      <c r="HC10" s="445"/>
      <c r="HD10" s="445"/>
    </row>
    <row r="11" spans="1:212" ht="6" customHeight="1" x14ac:dyDescent="0.25">
      <c r="A11" s="94"/>
      <c r="B11" s="491"/>
      <c r="C11" s="496"/>
      <c r="D11" s="496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7"/>
      <c r="AL11" s="497"/>
      <c r="AM11" s="497"/>
      <c r="AN11" s="493"/>
      <c r="AO11" s="103"/>
      <c r="AP11" s="103"/>
      <c r="AQ11" s="103"/>
      <c r="AR11" s="103"/>
      <c r="AS11" s="103"/>
      <c r="AT11" s="103"/>
      <c r="AU11" s="495">
        <f>$AU$2</f>
        <v>0</v>
      </c>
      <c r="AV11" s="445"/>
      <c r="AW11" s="445"/>
      <c r="AX11" s="447">
        <f>$AX$2</f>
        <v>0</v>
      </c>
      <c r="AY11" s="445"/>
      <c r="AZ11" s="445"/>
      <c r="BA11" s="445"/>
      <c r="BB11" s="445"/>
      <c r="BC11" s="445"/>
      <c r="BD11" s="445"/>
      <c r="BE11" s="445"/>
      <c r="BF11" s="445"/>
      <c r="BG11" s="445"/>
      <c r="BH11" s="445"/>
      <c r="BI11" s="445"/>
      <c r="BJ11" s="445"/>
      <c r="BK11" s="445"/>
      <c r="BL11" s="445"/>
      <c r="BM11" s="445"/>
      <c r="BN11" s="445"/>
      <c r="BO11" s="445"/>
      <c r="BP11" s="445"/>
      <c r="BQ11" s="445"/>
      <c r="BR11" s="445"/>
      <c r="BS11" s="445"/>
      <c r="BT11" s="445"/>
      <c r="BU11" s="445"/>
      <c r="BV11" s="445"/>
      <c r="BW11" s="445"/>
      <c r="BX11" s="445"/>
      <c r="BY11" s="445"/>
      <c r="BZ11" s="445"/>
      <c r="CA11" s="445"/>
      <c r="CB11" s="445"/>
      <c r="CC11" s="445"/>
      <c r="CD11" s="445"/>
      <c r="CE11" s="445"/>
      <c r="CF11" s="445"/>
      <c r="CG11" s="445"/>
      <c r="CH11" s="445"/>
      <c r="CI11" s="445"/>
      <c r="CJ11" s="445"/>
      <c r="CK11" s="445"/>
      <c r="CL11" s="445"/>
      <c r="CM11" s="445"/>
      <c r="CN11" s="445"/>
      <c r="CO11" s="445"/>
      <c r="CP11" s="445"/>
      <c r="CQ11" s="445"/>
      <c r="CR11" s="445"/>
      <c r="CS11" s="445"/>
      <c r="CT11" s="445"/>
      <c r="CU11" s="445"/>
      <c r="CV11" s="445"/>
      <c r="CW11" s="445"/>
      <c r="CX11" s="445"/>
      <c r="CY11" s="445"/>
      <c r="CZ11" s="445"/>
      <c r="DA11" s="445"/>
      <c r="DB11" s="445"/>
      <c r="DC11" s="445"/>
      <c r="DD11" s="445"/>
      <c r="DE11" s="445"/>
      <c r="DF11" s="445"/>
      <c r="DG11" s="445"/>
      <c r="DH11" s="445"/>
      <c r="DI11" s="445"/>
      <c r="DJ11" s="445"/>
      <c r="DK11" s="445"/>
      <c r="DL11" s="445"/>
      <c r="DM11" s="445"/>
      <c r="DN11" s="445"/>
      <c r="DO11" s="445"/>
      <c r="DP11" s="445"/>
      <c r="DQ11" s="445"/>
      <c r="DR11" s="445"/>
      <c r="DS11" s="445"/>
      <c r="DT11" s="445"/>
      <c r="DU11" s="445"/>
      <c r="DV11" s="445"/>
      <c r="DW11" s="445"/>
      <c r="DX11" s="445"/>
      <c r="DY11" s="445"/>
      <c r="DZ11" s="445"/>
      <c r="EA11" s="445"/>
      <c r="EB11" s="445"/>
      <c r="EC11" s="449"/>
      <c r="ED11" s="445"/>
      <c r="EE11" s="445"/>
      <c r="EF11" s="445"/>
      <c r="EG11" s="445"/>
      <c r="EH11" s="445"/>
      <c r="EI11" s="447"/>
      <c r="EJ11" s="445"/>
      <c r="EK11" s="445"/>
      <c r="EL11" s="447"/>
      <c r="EM11" s="445"/>
      <c r="EN11" s="445"/>
      <c r="EO11" s="447"/>
      <c r="EP11" s="445"/>
      <c r="EQ11" s="105"/>
      <c r="ER11" s="445"/>
      <c r="ES11" s="445"/>
      <c r="ET11" s="445"/>
      <c r="EU11" s="445"/>
      <c r="EV11" s="445"/>
      <c r="EW11" s="445"/>
      <c r="EX11" s="445"/>
      <c r="EY11" s="445"/>
      <c r="EZ11" s="445"/>
      <c r="FA11" s="445"/>
      <c r="FB11" s="445"/>
      <c r="FC11" s="445"/>
      <c r="FD11" s="445"/>
      <c r="FE11" s="445"/>
      <c r="FF11" s="445"/>
      <c r="FG11" s="445"/>
      <c r="FH11" s="445"/>
      <c r="FI11" s="445"/>
      <c r="FJ11" s="445"/>
      <c r="FK11" s="445"/>
      <c r="FL11" s="445"/>
      <c r="FM11" s="445"/>
      <c r="FN11" s="445"/>
      <c r="FO11" s="445"/>
      <c r="FP11" s="445"/>
      <c r="FQ11" s="445"/>
      <c r="FR11" s="445"/>
      <c r="FS11" s="445"/>
      <c r="FT11" s="445"/>
      <c r="FU11" s="445"/>
      <c r="FV11" s="445"/>
      <c r="FW11" s="445"/>
      <c r="FX11" s="445"/>
      <c r="FY11" s="445"/>
      <c r="FZ11" s="445"/>
      <c r="GA11" s="445"/>
      <c r="GB11" s="445"/>
      <c r="GC11" s="445"/>
      <c r="GD11" s="445"/>
      <c r="GE11" s="445"/>
      <c r="GF11" s="445"/>
      <c r="GG11" s="445"/>
      <c r="GH11" s="445"/>
      <c r="GI11" s="445"/>
      <c r="GJ11" s="445"/>
      <c r="GK11" s="445"/>
      <c r="GL11" s="445"/>
      <c r="GM11" s="445"/>
      <c r="GN11" s="445"/>
      <c r="GO11" s="445"/>
      <c r="GP11" s="445"/>
      <c r="GQ11" s="445"/>
      <c r="GR11" s="445"/>
      <c r="GS11" s="445"/>
      <c r="GT11" s="445"/>
      <c r="GU11" s="445"/>
      <c r="GV11" s="445"/>
      <c r="GW11" s="445"/>
      <c r="GX11" s="445"/>
      <c r="GY11" s="445"/>
      <c r="GZ11" s="445"/>
      <c r="HA11" s="445"/>
      <c r="HB11" s="445"/>
      <c r="HC11" s="445"/>
      <c r="HD11" s="445"/>
    </row>
    <row r="12" spans="1:212" s="101" customFormat="1" ht="15" customHeight="1" x14ac:dyDescent="0.25">
      <c r="A12" s="94"/>
      <c r="B12" s="123"/>
      <c r="C12" s="108"/>
      <c r="D12" s="108"/>
      <c r="E12" s="108"/>
      <c r="F12" s="108"/>
      <c r="G12" s="123" t="s">
        <v>9</v>
      </c>
      <c r="H12" s="108"/>
      <c r="I12" s="108"/>
      <c r="J12" s="108"/>
      <c r="K12" s="108"/>
      <c r="L12" s="108"/>
      <c r="M12" s="108"/>
      <c r="N12" s="108"/>
      <c r="O12" s="108"/>
      <c r="P12" s="124" t="s">
        <v>229</v>
      </c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3"/>
      <c r="AT12" s="103"/>
      <c r="AU12" s="103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44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</row>
    <row r="13" spans="1:212" s="101" customFormat="1" ht="2.25" customHeight="1" x14ac:dyDescent="0.25">
      <c r="A13" s="94"/>
      <c r="B13" s="107"/>
      <c r="C13" s="108"/>
      <c r="D13" s="108"/>
      <c r="E13" s="108"/>
      <c r="F13" s="108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8"/>
      <c r="AS13" s="103"/>
      <c r="AT13" s="103"/>
      <c r="AU13" s="103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44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</row>
    <row r="14" spans="1:212" s="101" customFormat="1" ht="17.25" customHeight="1" x14ac:dyDescent="0.25">
      <c r="A14" s="94"/>
      <c r="B14" s="126"/>
      <c r="C14" s="127"/>
      <c r="D14" s="127"/>
      <c r="E14" s="127"/>
      <c r="F14" s="127"/>
      <c r="G14" s="125" t="s">
        <v>10</v>
      </c>
      <c r="H14" s="99"/>
      <c r="I14" s="99"/>
      <c r="J14" s="99"/>
      <c r="K14" s="99"/>
      <c r="L14" s="99"/>
      <c r="M14" s="572" t="str">
        <f>CONCATENATE('A - DEFINICE SD'!J13)</f>
        <v/>
      </c>
      <c r="N14" s="572"/>
      <c r="O14" s="572"/>
      <c r="P14" s="572"/>
      <c r="Q14" s="572"/>
      <c r="R14" s="572"/>
      <c r="S14" s="572"/>
      <c r="T14" s="572"/>
      <c r="U14" s="572"/>
      <c r="V14" s="572"/>
      <c r="W14" s="572"/>
      <c r="X14" s="572"/>
      <c r="Y14" s="572"/>
      <c r="Z14" s="572"/>
      <c r="AA14" s="572"/>
      <c r="AB14" s="572"/>
      <c r="AC14" s="572"/>
      <c r="AD14" s="572"/>
      <c r="AE14" s="572"/>
      <c r="AF14" s="572"/>
      <c r="AG14" s="573"/>
      <c r="AH14" s="573"/>
      <c r="AI14" s="572" t="str">
        <f>CONCATENATE('A - DEFINICE SD'!AF13)</f>
        <v/>
      </c>
      <c r="AJ14" s="572"/>
      <c r="AK14" s="572"/>
      <c r="AL14" s="572"/>
      <c r="AM14" s="572"/>
      <c r="AN14" s="572"/>
      <c r="AO14" s="572"/>
      <c r="AP14" s="572"/>
      <c r="AQ14" s="572"/>
      <c r="AR14" s="99"/>
      <c r="AS14" s="103"/>
      <c r="AT14" s="103"/>
      <c r="AU14" s="103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44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</row>
    <row r="15" spans="1:212" s="101" customFormat="1" ht="2.25" customHeight="1" x14ac:dyDescent="0.25">
      <c r="A15" s="94"/>
      <c r="B15" s="126"/>
      <c r="C15" s="127"/>
      <c r="D15" s="127"/>
      <c r="E15" s="127"/>
      <c r="F15" s="127"/>
      <c r="G15" s="125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103"/>
      <c r="AT15" s="103"/>
      <c r="AU15" s="103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3"/>
      <c r="DZ15" s="103"/>
      <c r="EA15" s="103"/>
      <c r="EB15" s="103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</row>
    <row r="16" spans="1:212" s="101" customFormat="1" ht="17.25" customHeight="1" x14ac:dyDescent="0.25">
      <c r="A16" s="94"/>
      <c r="B16" s="126"/>
      <c r="C16" s="127"/>
      <c r="D16" s="127"/>
      <c r="E16" s="127"/>
      <c r="F16" s="127"/>
      <c r="G16" s="125" t="s">
        <v>12</v>
      </c>
      <c r="H16" s="99"/>
      <c r="I16" s="99"/>
      <c r="J16" s="572" t="str">
        <f>CONCATENATE('A - DEFINICE SD'!G15)</f>
        <v/>
      </c>
      <c r="K16" s="572"/>
      <c r="L16" s="572"/>
      <c r="M16" s="572"/>
      <c r="N16" s="572"/>
      <c r="O16" s="572"/>
      <c r="P16" s="572"/>
      <c r="Q16" s="572"/>
      <c r="R16" s="572"/>
      <c r="S16" s="572"/>
      <c r="T16" s="572"/>
      <c r="U16" s="572"/>
      <c r="V16" s="572"/>
      <c r="W16" s="572"/>
      <c r="X16" s="572"/>
      <c r="Y16" s="99"/>
      <c r="Z16" s="125"/>
      <c r="AA16" s="99"/>
      <c r="AB16" s="99"/>
      <c r="AC16" s="99"/>
      <c r="AD16" s="99"/>
      <c r="AE16" s="572" t="str">
        <f>CONCATENATE('A - DEFINICE SD'!AB15)</f>
        <v/>
      </c>
      <c r="AF16" s="572"/>
      <c r="AG16" s="572"/>
      <c r="AH16" s="572"/>
      <c r="AI16" s="572"/>
      <c r="AJ16" s="99"/>
      <c r="AK16" s="99"/>
      <c r="AL16" s="99"/>
      <c r="AM16" s="99"/>
      <c r="AN16" s="99"/>
      <c r="AO16" s="99"/>
      <c r="AP16" s="99"/>
      <c r="AQ16" s="99"/>
      <c r="AR16" s="99"/>
      <c r="AS16" s="103"/>
      <c r="AT16" s="103"/>
      <c r="AU16" s="103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3"/>
      <c r="DZ16" s="103"/>
      <c r="EA16" s="103"/>
      <c r="EB16" s="103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</row>
    <row r="17" spans="1:197" s="101" customFormat="1" ht="2.25" customHeight="1" x14ac:dyDescent="0.25">
      <c r="A17" s="94"/>
      <c r="B17" s="126"/>
      <c r="C17" s="127"/>
      <c r="D17" s="127"/>
      <c r="E17" s="127"/>
      <c r="F17" s="127"/>
      <c r="G17" s="125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125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103"/>
      <c r="AT17" s="103"/>
      <c r="AU17" s="103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3"/>
      <c r="DZ17" s="103"/>
      <c r="EA17" s="103"/>
      <c r="EB17" s="103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</row>
    <row r="18" spans="1:197" s="101" customFormat="1" ht="17.25" customHeight="1" x14ac:dyDescent="0.25">
      <c r="A18" s="94"/>
      <c r="B18" s="126"/>
      <c r="C18" s="127"/>
      <c r="D18" s="127"/>
      <c r="E18" s="127"/>
      <c r="F18" s="127"/>
      <c r="G18" s="125" t="s">
        <v>14</v>
      </c>
      <c r="H18" s="99"/>
      <c r="I18" s="99"/>
      <c r="J18" s="572" t="str">
        <f>CONCATENATE('A - DEFINICE SD'!G17)</f>
        <v/>
      </c>
      <c r="K18" s="572"/>
      <c r="L18" s="572"/>
      <c r="M18" s="572"/>
      <c r="N18" s="572"/>
      <c r="O18" s="572"/>
      <c r="P18" s="572"/>
      <c r="Q18" s="572"/>
      <c r="R18" s="572"/>
      <c r="S18" s="572"/>
      <c r="T18" s="572"/>
      <c r="U18" s="572"/>
      <c r="V18" s="572"/>
      <c r="W18" s="572"/>
      <c r="X18" s="572"/>
      <c r="Y18" s="99"/>
      <c r="Z18" s="125" t="s">
        <v>15</v>
      </c>
      <c r="AA18" s="99"/>
      <c r="AB18" s="99"/>
      <c r="AC18" s="99"/>
      <c r="AD18" s="99"/>
      <c r="AE18" s="572" t="str">
        <f>CONCATENATE('A - DEFINICE SD'!AB17)</f>
        <v/>
      </c>
      <c r="AF18" s="572"/>
      <c r="AG18" s="572"/>
      <c r="AH18" s="572"/>
      <c r="AI18" s="572"/>
      <c r="AJ18" s="99"/>
      <c r="AK18" s="99"/>
      <c r="AL18" s="99"/>
      <c r="AM18" s="99"/>
      <c r="AN18" s="99"/>
      <c r="AO18" s="99"/>
      <c r="AP18" s="99"/>
      <c r="AQ18" s="99"/>
      <c r="AR18" s="99"/>
      <c r="AS18" s="103"/>
      <c r="AT18" s="103"/>
      <c r="AU18" s="103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3"/>
      <c r="DZ18" s="103"/>
      <c r="EA18" s="103"/>
      <c r="EB18" s="103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</row>
    <row r="19" spans="1:197" s="101" customFormat="1" ht="2.25" customHeight="1" x14ac:dyDescent="0.25">
      <c r="A19" s="94"/>
      <c r="B19" s="126"/>
      <c r="C19" s="127"/>
      <c r="D19" s="127"/>
      <c r="E19" s="127"/>
      <c r="F19" s="127"/>
      <c r="G19" s="125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103"/>
      <c r="AT19" s="103"/>
      <c r="AU19" s="103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3"/>
      <c r="DZ19" s="103"/>
      <c r="EA19" s="103"/>
      <c r="EB19" s="103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</row>
    <row r="20" spans="1:197" s="101" customFormat="1" ht="17.25" customHeight="1" x14ac:dyDescent="0.25">
      <c r="A20" s="94"/>
      <c r="B20" s="126"/>
      <c r="C20" s="127"/>
      <c r="D20" s="127"/>
      <c r="E20" s="127"/>
      <c r="F20" s="127"/>
      <c r="G20" s="125" t="s">
        <v>16</v>
      </c>
      <c r="H20" s="99"/>
      <c r="I20" s="99"/>
      <c r="J20" s="572" t="str">
        <f>CONCATENATE('A - DEFINICE SD'!G19)</f>
        <v/>
      </c>
      <c r="K20" s="572"/>
      <c r="L20" s="572"/>
      <c r="M20" s="572"/>
      <c r="N20" s="572"/>
      <c r="O20" s="572"/>
      <c r="P20" s="572"/>
      <c r="Q20" s="572"/>
      <c r="R20" s="572"/>
      <c r="S20" s="572"/>
      <c r="T20" s="572"/>
      <c r="U20" s="572"/>
      <c r="V20" s="572"/>
      <c r="W20" s="572"/>
      <c r="X20" s="572"/>
      <c r="Y20" s="97"/>
      <c r="Z20" s="126" t="s">
        <v>17</v>
      </c>
      <c r="AA20" s="127"/>
      <c r="AB20" s="498"/>
      <c r="AC20" s="574" t="str">
        <f>CONCATENATE('A - DEFINICE SD'!Z19)</f>
        <v/>
      </c>
      <c r="AD20" s="574"/>
      <c r="AE20" s="574"/>
      <c r="AF20" s="574"/>
      <c r="AG20" s="574"/>
      <c r="AH20" s="574"/>
      <c r="AI20" s="574"/>
      <c r="AJ20" s="574"/>
      <c r="AK20" s="574"/>
      <c r="AL20" s="574"/>
      <c r="AM20" s="574"/>
      <c r="AN20" s="574"/>
      <c r="AO20" s="574"/>
      <c r="AP20" s="574"/>
      <c r="AQ20" s="574"/>
      <c r="AR20" s="99"/>
      <c r="AS20" s="103"/>
      <c r="AT20" s="103"/>
      <c r="AU20" s="103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3"/>
      <c r="DZ20" s="103"/>
      <c r="EA20" s="103"/>
      <c r="EB20" s="103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</row>
    <row r="21" spans="1:197" s="101" customFormat="1" ht="2.25" customHeight="1" x14ac:dyDescent="0.25">
      <c r="A21" s="94"/>
      <c r="B21" s="127"/>
      <c r="C21" s="127"/>
      <c r="D21" s="127"/>
      <c r="E21" s="127"/>
      <c r="F21" s="127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103"/>
      <c r="AT21" s="103"/>
      <c r="AU21" s="103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3"/>
      <c r="DZ21" s="103"/>
      <c r="EA21" s="103"/>
      <c r="EB21" s="103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</row>
    <row r="22" spans="1:197" s="101" customFormat="1" ht="17.25" customHeight="1" x14ac:dyDescent="0.25">
      <c r="A22" s="94"/>
      <c r="B22" s="126"/>
      <c r="C22" s="127"/>
      <c r="D22" s="127"/>
      <c r="E22" s="127"/>
      <c r="F22" s="127"/>
      <c r="G22" s="125" t="s">
        <v>18</v>
      </c>
      <c r="H22" s="99"/>
      <c r="I22" s="99"/>
      <c r="J22" s="99"/>
      <c r="K22" s="99"/>
      <c r="L22" s="99"/>
      <c r="M22" s="572" t="str">
        <f>CONCATENATE('A - DEFINICE SD'!J21)</f>
        <v/>
      </c>
      <c r="N22" s="572"/>
      <c r="O22" s="572"/>
      <c r="P22" s="572"/>
      <c r="Q22" s="572"/>
      <c r="R22" s="572"/>
      <c r="S22" s="572"/>
      <c r="T22" s="572"/>
      <c r="U22" s="572"/>
      <c r="V22" s="572"/>
      <c r="W22" s="572"/>
      <c r="X22" s="572"/>
      <c r="Y22" s="572"/>
      <c r="Z22" s="572"/>
      <c r="AA22" s="572"/>
      <c r="AB22" s="572"/>
      <c r="AC22" s="572"/>
      <c r="AD22" s="572"/>
      <c r="AE22" s="572"/>
      <c r="AF22" s="572"/>
      <c r="AG22" s="572"/>
      <c r="AH22" s="572"/>
      <c r="AI22" s="572"/>
      <c r="AJ22" s="572"/>
      <c r="AK22" s="572"/>
      <c r="AL22" s="572"/>
      <c r="AM22" s="572"/>
      <c r="AN22" s="572"/>
      <c r="AO22" s="572"/>
      <c r="AP22" s="572"/>
      <c r="AQ22" s="572"/>
      <c r="AR22" s="99"/>
      <c r="AS22" s="103"/>
      <c r="AT22" s="103"/>
      <c r="AU22" s="103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3"/>
      <c r="DZ22" s="103"/>
      <c r="EA22" s="103"/>
      <c r="EB22" s="103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</row>
    <row r="23" spans="1:197" ht="15" hidden="1" customHeight="1" x14ac:dyDescent="0.2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445"/>
      <c r="AW23" s="445"/>
      <c r="AX23" s="445"/>
      <c r="AY23" s="445"/>
      <c r="AZ23" s="445"/>
      <c r="BA23" s="445"/>
      <c r="BB23" s="445"/>
      <c r="BC23" s="445"/>
      <c r="BD23" s="445"/>
      <c r="BE23" s="445"/>
      <c r="BF23" s="445"/>
      <c r="BG23" s="445"/>
      <c r="BH23" s="445"/>
      <c r="BI23" s="445"/>
      <c r="BJ23" s="445"/>
      <c r="BK23" s="445"/>
      <c r="BL23" s="445"/>
      <c r="BM23" s="445"/>
      <c r="BN23" s="445"/>
      <c r="BO23" s="445"/>
      <c r="BP23" s="445"/>
      <c r="BQ23" s="445"/>
      <c r="BR23" s="445"/>
      <c r="BS23" s="445"/>
      <c r="BT23" s="445"/>
      <c r="BU23" s="445"/>
      <c r="BV23" s="445"/>
      <c r="BW23" s="445"/>
      <c r="BX23" s="445"/>
      <c r="BY23" s="445"/>
      <c r="BZ23" s="445"/>
      <c r="CA23" s="445"/>
      <c r="CB23" s="445"/>
      <c r="CC23" s="445"/>
      <c r="CD23" s="445"/>
      <c r="CE23" s="445"/>
      <c r="CF23" s="445"/>
      <c r="CG23" s="445"/>
      <c r="CH23" s="445"/>
      <c r="CI23" s="445"/>
      <c r="CJ23" s="445"/>
      <c r="CK23" s="445"/>
      <c r="CL23" s="445"/>
      <c r="CM23" s="445"/>
      <c r="CN23" s="445"/>
      <c r="CO23" s="445"/>
      <c r="CP23" s="445"/>
      <c r="CQ23" s="445"/>
      <c r="CR23" s="445"/>
      <c r="CS23" s="445"/>
      <c r="CT23" s="445"/>
      <c r="CU23" s="445"/>
      <c r="CV23" s="445"/>
      <c r="CW23" s="445"/>
      <c r="CX23" s="445"/>
      <c r="CY23" s="445"/>
      <c r="CZ23" s="445"/>
      <c r="DA23" s="445"/>
      <c r="DB23" s="445"/>
      <c r="DC23" s="445"/>
      <c r="DD23" s="445"/>
      <c r="DE23" s="445"/>
      <c r="DF23" s="445"/>
      <c r="DG23" s="445"/>
      <c r="DH23" s="445"/>
      <c r="DI23" s="445"/>
      <c r="DJ23" s="445"/>
      <c r="DK23" s="445"/>
      <c r="DL23" s="445"/>
      <c r="DM23" s="445"/>
      <c r="DN23" s="445"/>
      <c r="DO23" s="445"/>
      <c r="DP23" s="445"/>
      <c r="DQ23" s="445"/>
      <c r="DR23" s="445"/>
      <c r="DS23" s="445"/>
      <c r="DT23" s="445"/>
      <c r="DU23" s="445"/>
      <c r="DV23" s="445"/>
      <c r="DW23" s="445"/>
      <c r="DX23" s="445"/>
    </row>
    <row r="24" spans="1:197" ht="15" hidden="1" customHeight="1" x14ac:dyDescent="0.2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445"/>
      <c r="AW24" s="445"/>
      <c r="AX24" s="445"/>
      <c r="AY24" s="445"/>
      <c r="AZ24" s="445"/>
      <c r="BA24" s="445"/>
      <c r="BB24" s="445"/>
      <c r="BC24" s="445"/>
      <c r="BD24" s="445"/>
      <c r="BE24" s="445"/>
      <c r="BF24" s="445"/>
      <c r="BG24" s="445"/>
      <c r="BH24" s="445"/>
      <c r="BI24" s="445"/>
      <c r="BJ24" s="445"/>
      <c r="BK24" s="445"/>
      <c r="BL24" s="445"/>
      <c r="BM24" s="445"/>
      <c r="BN24" s="445"/>
      <c r="BO24" s="445"/>
      <c r="BP24" s="445"/>
      <c r="BQ24" s="445"/>
      <c r="BR24" s="445"/>
      <c r="BS24" s="445"/>
      <c r="BT24" s="445"/>
      <c r="BU24" s="445"/>
      <c r="BV24" s="445"/>
      <c r="BW24" s="445"/>
      <c r="BX24" s="445"/>
      <c r="BY24" s="445"/>
      <c r="BZ24" s="445"/>
      <c r="CA24" s="445"/>
      <c r="CB24" s="445"/>
      <c r="CC24" s="445"/>
      <c r="CD24" s="445"/>
      <c r="CE24" s="445"/>
      <c r="CF24" s="445"/>
      <c r="CG24" s="445"/>
      <c r="CH24" s="445"/>
      <c r="CI24" s="445"/>
      <c r="CJ24" s="445"/>
      <c r="CK24" s="445"/>
      <c r="CL24" s="445"/>
      <c r="CM24" s="445"/>
      <c r="CN24" s="445"/>
      <c r="CO24" s="445"/>
      <c r="CP24" s="445"/>
      <c r="CQ24" s="445"/>
      <c r="CR24" s="445"/>
      <c r="CS24" s="445"/>
      <c r="CT24" s="445"/>
      <c r="CU24" s="445"/>
      <c r="CV24" s="445"/>
      <c r="CW24" s="445"/>
      <c r="CX24" s="445"/>
      <c r="CY24" s="445"/>
      <c r="CZ24" s="445"/>
      <c r="DA24" s="445"/>
      <c r="DB24" s="445"/>
      <c r="DC24" s="445"/>
      <c r="DD24" s="445"/>
      <c r="DE24" s="445"/>
      <c r="DF24" s="445"/>
      <c r="DG24" s="445"/>
      <c r="DH24" s="445"/>
      <c r="DI24" s="445"/>
      <c r="DJ24" s="445"/>
      <c r="DK24" s="445"/>
      <c r="DL24" s="445"/>
      <c r="DM24" s="445"/>
      <c r="DN24" s="445"/>
      <c r="DO24" s="445"/>
      <c r="DP24" s="445"/>
      <c r="DQ24" s="445"/>
      <c r="DR24" s="445"/>
      <c r="DS24" s="445"/>
      <c r="DT24" s="445"/>
      <c r="DU24" s="445"/>
      <c r="DV24" s="445"/>
      <c r="DW24" s="445"/>
      <c r="DX24" s="445"/>
    </row>
    <row r="25" spans="1:197" ht="15" hidden="1" customHeight="1" x14ac:dyDescent="0.2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445"/>
      <c r="AW25" s="445"/>
      <c r="AX25" s="445"/>
      <c r="AY25" s="445"/>
      <c r="AZ25" s="445"/>
      <c r="BA25" s="445"/>
      <c r="BB25" s="445"/>
      <c r="BC25" s="445"/>
      <c r="BD25" s="445"/>
      <c r="BE25" s="445"/>
      <c r="BF25" s="445"/>
      <c r="BG25" s="445"/>
      <c r="BH25" s="445"/>
      <c r="BI25" s="445"/>
      <c r="BJ25" s="445"/>
      <c r="BK25" s="445"/>
      <c r="BL25" s="445"/>
      <c r="BM25" s="445"/>
      <c r="BN25" s="445"/>
      <c r="BO25" s="445"/>
      <c r="BP25" s="445"/>
      <c r="BQ25" s="445"/>
      <c r="BR25" s="445"/>
      <c r="BS25" s="445"/>
      <c r="BT25" s="445"/>
      <c r="BU25" s="445"/>
      <c r="BV25" s="445"/>
      <c r="BW25" s="445"/>
      <c r="BX25" s="445"/>
      <c r="BY25" s="445"/>
      <c r="BZ25" s="445"/>
      <c r="CA25" s="445"/>
      <c r="CB25" s="445"/>
      <c r="CC25" s="445"/>
      <c r="CD25" s="445"/>
      <c r="CE25" s="445"/>
      <c r="CF25" s="445"/>
      <c r="CG25" s="445"/>
      <c r="CH25" s="445"/>
      <c r="CI25" s="445"/>
      <c r="CJ25" s="445"/>
      <c r="CK25" s="445"/>
      <c r="CL25" s="445"/>
      <c r="CM25" s="445"/>
      <c r="CN25" s="445"/>
      <c r="CO25" s="445"/>
      <c r="CP25" s="445"/>
      <c r="CQ25" s="445"/>
      <c r="CR25" s="445"/>
      <c r="CS25" s="445"/>
      <c r="CT25" s="445"/>
      <c r="CU25" s="445"/>
      <c r="CV25" s="445"/>
      <c r="CW25" s="445"/>
      <c r="CX25" s="445"/>
      <c r="CY25" s="445"/>
      <c r="CZ25" s="445"/>
      <c r="DA25" s="445"/>
      <c r="DB25" s="445"/>
      <c r="DC25" s="445"/>
      <c r="DD25" s="445"/>
      <c r="DE25" s="445"/>
      <c r="DF25" s="445"/>
      <c r="DG25" s="445"/>
      <c r="DH25" s="445"/>
      <c r="DI25" s="445"/>
      <c r="DJ25" s="445"/>
      <c r="DK25" s="445"/>
      <c r="DL25" s="445"/>
      <c r="DM25" s="445"/>
      <c r="DN25" s="445"/>
      <c r="DO25" s="445"/>
      <c r="DP25" s="445"/>
      <c r="DQ25" s="445"/>
      <c r="DR25" s="445"/>
      <c r="DS25" s="445"/>
      <c r="DT25" s="445"/>
      <c r="DU25" s="445"/>
      <c r="DV25" s="445"/>
      <c r="DW25" s="445"/>
      <c r="DX25" s="445"/>
    </row>
    <row r="26" spans="1:197" ht="15" hidden="1" customHeight="1" x14ac:dyDescent="0.2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445"/>
      <c r="AW26" s="445"/>
      <c r="AX26" s="445"/>
      <c r="AY26" s="445"/>
      <c r="AZ26" s="445"/>
      <c r="BA26" s="445"/>
      <c r="BB26" s="445"/>
      <c r="BC26" s="445"/>
      <c r="BD26" s="445"/>
      <c r="BE26" s="445"/>
      <c r="BF26" s="445"/>
      <c r="BG26" s="445"/>
      <c r="BH26" s="445"/>
      <c r="BI26" s="445"/>
      <c r="BJ26" s="445"/>
      <c r="BK26" s="445"/>
      <c r="BL26" s="445"/>
      <c r="BM26" s="445"/>
      <c r="BN26" s="445"/>
      <c r="BO26" s="445"/>
      <c r="BP26" s="445"/>
      <c r="BQ26" s="445"/>
      <c r="BR26" s="445"/>
      <c r="BS26" s="445"/>
      <c r="BT26" s="445"/>
      <c r="BU26" s="445"/>
      <c r="BV26" s="445"/>
      <c r="BW26" s="445"/>
      <c r="BX26" s="445"/>
      <c r="BY26" s="445"/>
      <c r="BZ26" s="445"/>
      <c r="CA26" s="445"/>
      <c r="CB26" s="445"/>
      <c r="CC26" s="445"/>
      <c r="CD26" s="445"/>
      <c r="CE26" s="445"/>
      <c r="CF26" s="445"/>
      <c r="CG26" s="445"/>
      <c r="CH26" s="445"/>
      <c r="CI26" s="445"/>
      <c r="CJ26" s="445"/>
      <c r="CK26" s="445"/>
      <c r="CL26" s="445"/>
      <c r="CM26" s="445"/>
      <c r="CN26" s="445"/>
      <c r="CO26" s="445"/>
      <c r="CP26" s="445"/>
      <c r="CQ26" s="445"/>
      <c r="CR26" s="445"/>
      <c r="CS26" s="445"/>
      <c r="CT26" s="445"/>
      <c r="CU26" s="445"/>
      <c r="CV26" s="445"/>
      <c r="CW26" s="445"/>
      <c r="CX26" s="445"/>
      <c r="CY26" s="445"/>
      <c r="CZ26" s="445"/>
      <c r="DA26" s="445"/>
      <c r="DB26" s="445"/>
      <c r="DC26" s="445"/>
      <c r="DD26" s="445"/>
      <c r="DE26" s="445"/>
      <c r="DF26" s="445"/>
      <c r="DG26" s="445"/>
      <c r="DH26" s="445"/>
      <c r="DI26" s="445"/>
      <c r="DJ26" s="445"/>
      <c r="DK26" s="445"/>
      <c r="DL26" s="445"/>
      <c r="DM26" s="445"/>
      <c r="DN26" s="445"/>
      <c r="DO26" s="445"/>
      <c r="DP26" s="445"/>
      <c r="DQ26" s="445"/>
      <c r="DR26" s="445"/>
      <c r="DS26" s="445"/>
      <c r="DT26" s="445"/>
      <c r="DU26" s="445"/>
      <c r="DV26" s="445"/>
      <c r="DW26" s="445"/>
      <c r="DX26" s="445"/>
    </row>
    <row r="27" spans="1:197" ht="15" hidden="1" customHeight="1" x14ac:dyDescent="0.2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445"/>
      <c r="AW27" s="445"/>
      <c r="AX27" s="445"/>
      <c r="AY27" s="445"/>
      <c r="AZ27" s="445"/>
      <c r="BA27" s="445"/>
      <c r="BB27" s="445"/>
      <c r="BC27" s="445"/>
      <c r="BD27" s="445"/>
      <c r="BE27" s="445"/>
      <c r="BF27" s="445"/>
      <c r="BG27" s="445"/>
      <c r="BH27" s="445"/>
      <c r="BI27" s="445"/>
      <c r="BJ27" s="445"/>
      <c r="BK27" s="445"/>
      <c r="BL27" s="445"/>
      <c r="BM27" s="445"/>
      <c r="BN27" s="445"/>
      <c r="BO27" s="445"/>
      <c r="BP27" s="445"/>
      <c r="BQ27" s="445"/>
      <c r="BR27" s="445"/>
      <c r="BS27" s="445"/>
      <c r="BT27" s="445"/>
      <c r="BU27" s="445"/>
      <c r="BV27" s="445"/>
      <c r="BW27" s="445"/>
      <c r="BX27" s="445"/>
      <c r="BY27" s="445"/>
      <c r="BZ27" s="445"/>
      <c r="CA27" s="445"/>
      <c r="CB27" s="445"/>
      <c r="CC27" s="445"/>
      <c r="CD27" s="445"/>
      <c r="CE27" s="445"/>
      <c r="CF27" s="445"/>
      <c r="CG27" s="445"/>
      <c r="CH27" s="445"/>
      <c r="CI27" s="445"/>
      <c r="CJ27" s="445"/>
      <c r="CK27" s="445"/>
      <c r="CL27" s="445"/>
      <c r="CM27" s="445"/>
      <c r="CN27" s="445"/>
      <c r="CO27" s="445"/>
      <c r="CP27" s="445"/>
      <c r="CQ27" s="445"/>
      <c r="CR27" s="445"/>
      <c r="CS27" s="445"/>
      <c r="CT27" s="445"/>
      <c r="CU27" s="445"/>
      <c r="CV27" s="445"/>
      <c r="CW27" s="445"/>
      <c r="CX27" s="445"/>
      <c r="CY27" s="445"/>
      <c r="CZ27" s="445"/>
      <c r="DA27" s="445"/>
      <c r="DB27" s="445"/>
      <c r="DC27" s="445"/>
      <c r="DD27" s="445"/>
      <c r="DE27" s="445"/>
      <c r="DF27" s="445"/>
      <c r="DG27" s="445"/>
      <c r="DH27" s="445"/>
      <c r="DI27" s="445"/>
      <c r="DJ27" s="445"/>
      <c r="DK27" s="445"/>
      <c r="DL27" s="445"/>
      <c r="DM27" s="445"/>
      <c r="DN27" s="445"/>
      <c r="DO27" s="445"/>
      <c r="DP27" s="445"/>
      <c r="DQ27" s="445"/>
      <c r="DR27" s="445"/>
      <c r="DS27" s="445"/>
      <c r="DT27" s="445"/>
      <c r="DU27" s="445"/>
      <c r="DV27" s="445"/>
      <c r="DW27" s="445"/>
      <c r="DX27" s="445"/>
    </row>
    <row r="28" spans="1:197" ht="12" customHeight="1" x14ac:dyDescent="0.25">
      <c r="A28" s="118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499"/>
      <c r="Q28" s="499"/>
      <c r="R28" s="499"/>
      <c r="S28" s="499"/>
      <c r="T28" s="499"/>
      <c r="U28" s="499"/>
      <c r="V28" s="499"/>
      <c r="W28" s="499"/>
      <c r="X28" s="499"/>
      <c r="Y28" s="499"/>
      <c r="Z28" s="499"/>
      <c r="AA28" s="499"/>
      <c r="AB28" s="499"/>
      <c r="AC28" s="499"/>
      <c r="AD28" s="499"/>
      <c r="AE28" s="499"/>
      <c r="AF28" s="499"/>
      <c r="AG28" s="499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445"/>
      <c r="AW28" s="445"/>
      <c r="AX28" s="445"/>
      <c r="AY28" s="445"/>
      <c r="AZ28" s="445"/>
      <c r="BA28" s="445"/>
      <c r="BB28" s="445"/>
      <c r="BC28" s="445"/>
      <c r="BD28" s="445"/>
      <c r="BE28" s="445"/>
      <c r="BF28" s="445"/>
      <c r="BG28" s="445"/>
      <c r="BH28" s="445"/>
      <c r="BI28" s="445"/>
      <c r="BJ28" s="445"/>
      <c r="BK28" s="445"/>
      <c r="BL28" s="445"/>
      <c r="BM28" s="445"/>
      <c r="BN28" s="445"/>
      <c r="BO28" s="445"/>
      <c r="BP28" s="445"/>
      <c r="BQ28" s="445"/>
      <c r="BR28" s="445"/>
      <c r="BS28" s="445"/>
      <c r="BT28" s="445"/>
      <c r="BU28" s="445"/>
      <c r="BV28" s="445"/>
      <c r="BW28" s="445"/>
      <c r="BX28" s="445"/>
      <c r="BY28" s="445"/>
      <c r="BZ28" s="445"/>
      <c r="CA28" s="445"/>
      <c r="CB28" s="445"/>
      <c r="CC28" s="445"/>
      <c r="CD28" s="445"/>
      <c r="CE28" s="445"/>
      <c r="CF28" s="445"/>
      <c r="CG28" s="445"/>
      <c r="CH28" s="445"/>
      <c r="CI28" s="445"/>
      <c r="CJ28" s="445"/>
      <c r="CK28" s="445"/>
      <c r="CL28" s="445"/>
      <c r="CM28" s="445"/>
      <c r="CN28" s="445"/>
      <c r="CO28" s="445"/>
      <c r="CP28" s="445"/>
      <c r="CQ28" s="445"/>
      <c r="CR28" s="445"/>
      <c r="CS28" s="445"/>
      <c r="CT28" s="445"/>
      <c r="CU28" s="445"/>
      <c r="CV28" s="445"/>
      <c r="CW28" s="445"/>
      <c r="CX28" s="445"/>
      <c r="CY28" s="445"/>
      <c r="CZ28" s="445"/>
      <c r="DA28" s="445"/>
      <c r="DB28" s="445"/>
      <c r="DC28" s="445"/>
      <c r="DD28" s="445"/>
      <c r="DE28" s="445"/>
      <c r="DF28" s="445"/>
      <c r="DG28" s="445"/>
      <c r="DH28" s="445"/>
      <c r="DI28" s="445"/>
      <c r="DJ28" s="445"/>
      <c r="DK28" s="445"/>
      <c r="DL28" s="445"/>
      <c r="DM28" s="445"/>
      <c r="DN28" s="445"/>
      <c r="DO28" s="445"/>
      <c r="DP28" s="445"/>
      <c r="DQ28" s="445"/>
      <c r="DR28" s="445"/>
      <c r="DS28" s="445"/>
      <c r="DT28" s="445"/>
      <c r="DU28" s="445"/>
      <c r="DV28" s="445"/>
      <c r="DW28" s="445"/>
      <c r="DX28" s="445"/>
    </row>
    <row r="29" spans="1:197" hidden="1" x14ac:dyDescent="0.25">
      <c r="A29" s="118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445"/>
      <c r="AW29" s="445"/>
      <c r="AX29" s="445"/>
      <c r="AY29" s="445"/>
      <c r="AZ29" s="445"/>
      <c r="BA29" s="445"/>
      <c r="BB29" s="445"/>
      <c r="BC29" s="445"/>
      <c r="BD29" s="445"/>
      <c r="BE29" s="445"/>
      <c r="BF29" s="445"/>
      <c r="BG29" s="445"/>
      <c r="BH29" s="445"/>
      <c r="BI29" s="445"/>
      <c r="BJ29" s="445"/>
      <c r="BK29" s="445"/>
      <c r="BL29" s="445"/>
      <c r="BM29" s="445"/>
      <c r="BN29" s="445"/>
      <c r="BO29" s="445"/>
      <c r="BP29" s="445"/>
      <c r="BQ29" s="445"/>
      <c r="BR29" s="445"/>
      <c r="BS29" s="445"/>
      <c r="BT29" s="445"/>
      <c r="BU29" s="445"/>
      <c r="BV29" s="445"/>
      <c r="BW29" s="445"/>
      <c r="BX29" s="445"/>
      <c r="BY29" s="445"/>
      <c r="BZ29" s="445"/>
      <c r="CA29" s="445"/>
      <c r="CB29" s="445"/>
      <c r="CC29" s="445"/>
      <c r="CD29" s="445"/>
      <c r="CE29" s="445"/>
      <c r="CF29" s="445"/>
      <c r="CG29" s="445"/>
      <c r="CH29" s="445"/>
      <c r="CI29" s="445"/>
      <c r="CJ29" s="445"/>
      <c r="CK29" s="445"/>
      <c r="CL29" s="445"/>
      <c r="CM29" s="445"/>
      <c r="CN29" s="445"/>
      <c r="CO29" s="445"/>
      <c r="CP29" s="445"/>
      <c r="CQ29" s="445"/>
      <c r="CR29" s="445"/>
      <c r="CS29" s="445"/>
      <c r="CT29" s="445"/>
      <c r="CU29" s="445"/>
      <c r="CV29" s="445"/>
      <c r="CW29" s="445"/>
      <c r="CX29" s="445"/>
      <c r="CY29" s="445"/>
      <c r="CZ29" s="445"/>
      <c r="DA29" s="445"/>
      <c r="DB29" s="445"/>
      <c r="DC29" s="445"/>
      <c r="DD29" s="445"/>
      <c r="DE29" s="445"/>
      <c r="DF29" s="445"/>
      <c r="DG29" s="445"/>
      <c r="DH29" s="445"/>
      <c r="DI29" s="445"/>
      <c r="DJ29" s="445"/>
      <c r="DK29" s="445"/>
      <c r="DL29" s="445"/>
      <c r="DM29" s="445"/>
      <c r="DN29" s="445"/>
      <c r="DO29" s="445"/>
      <c r="DP29" s="445"/>
      <c r="DQ29" s="445"/>
      <c r="DR29" s="445"/>
      <c r="DS29" s="445"/>
      <c r="DT29" s="445"/>
      <c r="DU29" s="445"/>
      <c r="DV29" s="445"/>
      <c r="DW29" s="445"/>
      <c r="DX29" s="445"/>
    </row>
    <row r="30" spans="1:197" hidden="1" x14ac:dyDescent="0.25">
      <c r="A30" s="118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445"/>
      <c r="AW30" s="445"/>
      <c r="AX30" s="445"/>
      <c r="AY30" s="445"/>
      <c r="AZ30" s="445"/>
      <c r="BA30" s="445"/>
      <c r="BB30" s="445"/>
      <c r="BC30" s="445"/>
      <c r="BD30" s="445"/>
      <c r="BE30" s="445"/>
      <c r="BF30" s="445"/>
      <c r="BG30" s="445"/>
      <c r="BH30" s="445"/>
      <c r="BI30" s="445"/>
      <c r="BJ30" s="445"/>
      <c r="BK30" s="445"/>
      <c r="BL30" s="445"/>
      <c r="BM30" s="445"/>
      <c r="BN30" s="445"/>
      <c r="BO30" s="445"/>
      <c r="BP30" s="445"/>
      <c r="BQ30" s="445"/>
      <c r="BR30" s="445"/>
      <c r="BS30" s="445"/>
      <c r="BT30" s="445"/>
      <c r="BU30" s="445"/>
      <c r="BV30" s="445"/>
      <c r="BW30" s="445"/>
      <c r="BX30" s="445"/>
      <c r="BY30" s="445"/>
      <c r="BZ30" s="445"/>
      <c r="CA30" s="445"/>
      <c r="CB30" s="445"/>
      <c r="CC30" s="445"/>
      <c r="CD30" s="445"/>
      <c r="CE30" s="445"/>
      <c r="CF30" s="445"/>
      <c r="CG30" s="445"/>
      <c r="CH30" s="445"/>
      <c r="CI30" s="445"/>
      <c r="CJ30" s="445"/>
      <c r="CK30" s="445"/>
      <c r="CL30" s="445"/>
      <c r="CM30" s="445"/>
      <c r="CN30" s="445"/>
      <c r="CO30" s="445"/>
      <c r="CP30" s="445"/>
      <c r="CQ30" s="445"/>
      <c r="CR30" s="445"/>
      <c r="CS30" s="445"/>
      <c r="CT30" s="445"/>
      <c r="CU30" s="445"/>
      <c r="CV30" s="445"/>
      <c r="CW30" s="445"/>
      <c r="CX30" s="445"/>
      <c r="CY30" s="445"/>
      <c r="CZ30" s="445"/>
      <c r="DA30" s="445"/>
      <c r="DB30" s="445"/>
      <c r="DC30" s="445"/>
      <c r="DD30" s="445"/>
      <c r="DE30" s="445"/>
      <c r="DF30" s="445"/>
      <c r="DG30" s="445"/>
      <c r="DH30" s="445"/>
      <c r="DI30" s="445"/>
      <c r="DJ30" s="445"/>
      <c r="DK30" s="445"/>
      <c r="DL30" s="445"/>
      <c r="DM30" s="445"/>
      <c r="DN30" s="445"/>
      <c r="DO30" s="445"/>
      <c r="DP30" s="445"/>
      <c r="DQ30" s="445"/>
      <c r="DR30" s="445"/>
      <c r="DS30" s="445"/>
      <c r="DT30" s="445"/>
      <c r="DU30" s="445"/>
      <c r="DV30" s="445"/>
      <c r="DW30" s="445"/>
      <c r="DX30" s="445"/>
    </row>
    <row r="31" spans="1:197" hidden="1" x14ac:dyDescent="0.25">
      <c r="A31" s="118"/>
      <c r="B31" s="103"/>
      <c r="C31" s="103"/>
      <c r="D31" s="103"/>
      <c r="E31" s="103"/>
      <c r="F31" s="103"/>
      <c r="G31" s="103"/>
      <c r="H31" s="103"/>
      <c r="I31" s="101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445"/>
      <c r="AW31" s="445"/>
      <c r="AX31" s="445"/>
      <c r="AY31" s="445"/>
      <c r="AZ31" s="445"/>
      <c r="BA31" s="445"/>
      <c r="BB31" s="445"/>
      <c r="BC31" s="445"/>
      <c r="BD31" s="445"/>
      <c r="BE31" s="445"/>
      <c r="BF31" s="445"/>
      <c r="BG31" s="445"/>
      <c r="BH31" s="445"/>
      <c r="BI31" s="445"/>
      <c r="BJ31" s="445"/>
      <c r="BK31" s="445"/>
      <c r="BL31" s="445"/>
      <c r="BM31" s="445"/>
      <c r="BN31" s="445"/>
      <c r="BO31" s="445"/>
      <c r="BP31" s="445"/>
      <c r="BQ31" s="445"/>
      <c r="BR31" s="445"/>
      <c r="BS31" s="445"/>
      <c r="BT31" s="445"/>
      <c r="BU31" s="445"/>
      <c r="BV31" s="445"/>
      <c r="BW31" s="445"/>
      <c r="BX31" s="445"/>
      <c r="BY31" s="445"/>
      <c r="BZ31" s="445"/>
      <c r="CA31" s="445"/>
      <c r="CB31" s="445"/>
      <c r="CC31" s="445"/>
      <c r="CD31" s="445"/>
      <c r="CE31" s="445"/>
      <c r="CF31" s="445"/>
      <c r="CG31" s="445"/>
      <c r="CH31" s="445"/>
      <c r="CI31" s="445"/>
      <c r="CJ31" s="445"/>
      <c r="CK31" s="445"/>
      <c r="CL31" s="445"/>
      <c r="CM31" s="445"/>
      <c r="CN31" s="445"/>
      <c r="CO31" s="445"/>
      <c r="CP31" s="445"/>
      <c r="CQ31" s="445"/>
      <c r="CR31" s="445"/>
      <c r="CS31" s="445"/>
      <c r="CT31" s="445"/>
      <c r="CU31" s="445"/>
      <c r="CV31" s="445"/>
      <c r="CW31" s="445"/>
      <c r="CX31" s="445"/>
      <c r="CY31" s="445"/>
      <c r="CZ31" s="445"/>
      <c r="DA31" s="445"/>
      <c r="DB31" s="445"/>
      <c r="DC31" s="445"/>
      <c r="DD31" s="445"/>
      <c r="DE31" s="445"/>
      <c r="DF31" s="445"/>
      <c r="DG31" s="445"/>
      <c r="DH31" s="445"/>
      <c r="DI31" s="445"/>
      <c r="DJ31" s="445"/>
      <c r="DK31" s="445"/>
      <c r="DL31" s="445"/>
      <c r="DM31" s="445"/>
      <c r="DN31" s="445"/>
      <c r="DO31" s="445"/>
      <c r="DP31" s="445"/>
      <c r="DQ31" s="445"/>
      <c r="DR31" s="445"/>
      <c r="DS31" s="445"/>
      <c r="DT31" s="445"/>
      <c r="DU31" s="445"/>
      <c r="DV31" s="445"/>
      <c r="DW31" s="445"/>
      <c r="DX31" s="445"/>
    </row>
    <row r="32" spans="1:197" x14ac:dyDescent="0.25">
      <c r="A32" s="118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445"/>
      <c r="AW32" s="445"/>
      <c r="AX32" s="445"/>
      <c r="AY32" s="445"/>
      <c r="AZ32" s="445"/>
      <c r="BA32" s="445"/>
      <c r="BB32" s="445"/>
      <c r="BC32" s="445"/>
      <c r="BD32" s="445"/>
      <c r="BE32" s="445"/>
      <c r="BF32" s="445"/>
      <c r="BG32" s="445"/>
      <c r="BH32" s="445"/>
      <c r="BI32" s="445"/>
      <c r="BJ32" s="445"/>
      <c r="BK32" s="445"/>
      <c r="BL32" s="445"/>
      <c r="BM32" s="445"/>
      <c r="BN32" s="445"/>
      <c r="BO32" s="445"/>
      <c r="BP32" s="445"/>
      <c r="BQ32" s="445"/>
      <c r="BR32" s="445"/>
      <c r="BS32" s="445"/>
      <c r="BT32" s="445"/>
      <c r="BU32" s="445"/>
      <c r="BV32" s="445"/>
      <c r="BW32" s="445"/>
      <c r="BX32" s="445"/>
      <c r="BY32" s="445"/>
      <c r="BZ32" s="445"/>
      <c r="CA32" s="445"/>
      <c r="CB32" s="445"/>
      <c r="CC32" s="445"/>
      <c r="CD32" s="445"/>
      <c r="CE32" s="445"/>
      <c r="CF32" s="445"/>
      <c r="CG32" s="445"/>
      <c r="CH32" s="445"/>
      <c r="CI32" s="445"/>
      <c r="CJ32" s="445"/>
      <c r="CK32" s="445"/>
      <c r="CL32" s="445"/>
      <c r="CM32" s="445"/>
      <c r="CN32" s="445"/>
      <c r="CO32" s="445"/>
      <c r="CP32" s="445"/>
      <c r="CQ32" s="445"/>
      <c r="CR32" s="445"/>
      <c r="CS32" s="445"/>
      <c r="CT32" s="445"/>
      <c r="CU32" s="445"/>
      <c r="CV32" s="445"/>
      <c r="CW32" s="445"/>
      <c r="CX32" s="445"/>
      <c r="CY32" s="445"/>
      <c r="CZ32" s="445"/>
      <c r="DA32" s="445"/>
      <c r="DB32" s="445"/>
      <c r="DC32" s="445"/>
      <c r="DD32" s="445"/>
      <c r="DE32" s="445"/>
      <c r="DF32" s="445"/>
      <c r="DG32" s="445"/>
      <c r="DH32" s="445"/>
      <c r="DI32" s="445"/>
      <c r="DJ32" s="445"/>
      <c r="DK32" s="445"/>
      <c r="DL32" s="445"/>
      <c r="DM32" s="445"/>
      <c r="DN32" s="445"/>
      <c r="DO32" s="445"/>
      <c r="DP32" s="445"/>
      <c r="DQ32" s="445"/>
      <c r="DR32" s="445"/>
      <c r="DS32" s="445"/>
      <c r="DT32" s="445"/>
      <c r="DU32" s="445"/>
      <c r="DV32" s="445"/>
      <c r="DW32" s="445"/>
      <c r="DX32" s="445"/>
    </row>
    <row r="33" spans="1:128" x14ac:dyDescent="0.25">
      <c r="A33" s="118"/>
      <c r="B33" s="103"/>
      <c r="C33" s="103"/>
      <c r="D33" s="103"/>
      <c r="E33" s="103"/>
      <c r="F33" s="103"/>
      <c r="G33" s="103"/>
      <c r="H33" s="103"/>
      <c r="I33" s="500" t="s">
        <v>486</v>
      </c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445"/>
      <c r="AW33" s="445"/>
      <c r="AX33" s="445"/>
      <c r="AY33" s="445"/>
      <c r="AZ33" s="445"/>
      <c r="BA33" s="445"/>
      <c r="BB33" s="445"/>
      <c r="BC33" s="445"/>
      <c r="BD33" s="445"/>
      <c r="BE33" s="445"/>
      <c r="BF33" s="445"/>
      <c r="BG33" s="445"/>
      <c r="BH33" s="445"/>
      <c r="BI33" s="445"/>
      <c r="BJ33" s="445"/>
      <c r="BK33" s="445"/>
      <c r="BL33" s="445"/>
      <c r="BM33" s="445"/>
      <c r="BN33" s="445"/>
      <c r="BO33" s="445"/>
      <c r="BP33" s="445"/>
      <c r="BQ33" s="445"/>
      <c r="BR33" s="445"/>
      <c r="BS33" s="445"/>
      <c r="BT33" s="445"/>
      <c r="BU33" s="445"/>
      <c r="BV33" s="445"/>
      <c r="BW33" s="445"/>
      <c r="BX33" s="445"/>
      <c r="BY33" s="445"/>
      <c r="BZ33" s="445"/>
      <c r="CA33" s="445"/>
      <c r="CB33" s="445"/>
      <c r="CC33" s="445"/>
      <c r="CD33" s="445"/>
      <c r="CE33" s="445"/>
      <c r="CF33" s="445"/>
      <c r="CG33" s="445"/>
      <c r="CH33" s="445"/>
      <c r="CI33" s="445"/>
      <c r="CJ33" s="445"/>
      <c r="CK33" s="445"/>
      <c r="CL33" s="445"/>
      <c r="CM33" s="445"/>
      <c r="CN33" s="445"/>
      <c r="CO33" s="445"/>
      <c r="CP33" s="445"/>
      <c r="CQ33" s="445"/>
      <c r="CR33" s="445"/>
      <c r="CS33" s="445"/>
      <c r="CT33" s="445"/>
      <c r="CU33" s="445"/>
      <c r="CV33" s="445"/>
      <c r="CW33" s="445"/>
      <c r="CX33" s="445"/>
      <c r="CY33" s="445"/>
      <c r="CZ33" s="445"/>
      <c r="DA33" s="445"/>
      <c r="DB33" s="445"/>
      <c r="DC33" s="445"/>
      <c r="DD33" s="445"/>
      <c r="DE33" s="445"/>
      <c r="DF33" s="445"/>
      <c r="DG33" s="445"/>
      <c r="DH33" s="445"/>
      <c r="DI33" s="445"/>
      <c r="DJ33" s="445"/>
      <c r="DK33" s="445"/>
      <c r="DL33" s="445"/>
      <c r="DM33" s="445"/>
      <c r="DN33" s="445"/>
      <c r="DO33" s="445"/>
      <c r="DP33" s="445"/>
      <c r="DQ33" s="445"/>
      <c r="DR33" s="445"/>
      <c r="DS33" s="445"/>
      <c r="DT33" s="445"/>
      <c r="DU33" s="445"/>
      <c r="DV33" s="445"/>
      <c r="DW33" s="445"/>
      <c r="DX33" s="445"/>
    </row>
    <row r="34" spans="1:128" x14ac:dyDescent="0.25">
      <c r="A34" s="118"/>
      <c r="B34" s="103"/>
      <c r="C34" s="103"/>
      <c r="D34" s="103"/>
      <c r="E34" s="103"/>
      <c r="F34" s="103"/>
      <c r="G34" s="103"/>
      <c r="H34" s="103"/>
      <c r="I34" s="500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445"/>
      <c r="AW34" s="445"/>
      <c r="AX34" s="445"/>
      <c r="AY34" s="445"/>
      <c r="AZ34" s="445"/>
      <c r="BA34" s="445"/>
      <c r="BB34" s="445"/>
      <c r="BC34" s="445"/>
      <c r="BD34" s="445"/>
      <c r="BE34" s="445"/>
      <c r="BF34" s="445"/>
      <c r="BG34" s="445"/>
      <c r="BH34" s="445"/>
      <c r="BI34" s="445"/>
      <c r="BJ34" s="445"/>
      <c r="BK34" s="445"/>
      <c r="BL34" s="445"/>
      <c r="BM34" s="445"/>
      <c r="BN34" s="445"/>
      <c r="BO34" s="445"/>
      <c r="BP34" s="445"/>
      <c r="BQ34" s="445"/>
      <c r="BR34" s="445"/>
      <c r="BS34" s="445"/>
      <c r="BT34" s="445"/>
      <c r="BU34" s="445"/>
      <c r="BV34" s="445"/>
      <c r="BW34" s="445"/>
      <c r="BX34" s="445"/>
      <c r="BY34" s="445"/>
      <c r="BZ34" s="445"/>
      <c r="CA34" s="445"/>
      <c r="CB34" s="445"/>
      <c r="CC34" s="445"/>
      <c r="CD34" s="445"/>
      <c r="CE34" s="445"/>
      <c r="CF34" s="445"/>
      <c r="CG34" s="445"/>
      <c r="CH34" s="445"/>
      <c r="CI34" s="445"/>
      <c r="CJ34" s="445"/>
      <c r="CK34" s="445"/>
      <c r="CL34" s="445"/>
      <c r="CM34" s="445"/>
      <c r="CN34" s="445"/>
      <c r="CO34" s="445"/>
      <c r="CP34" s="445"/>
      <c r="CQ34" s="445"/>
      <c r="CR34" s="445"/>
      <c r="CS34" s="445"/>
      <c r="CT34" s="445"/>
      <c r="CU34" s="445"/>
      <c r="CV34" s="445"/>
      <c r="CW34" s="445"/>
      <c r="CX34" s="445"/>
      <c r="CY34" s="445"/>
      <c r="CZ34" s="445"/>
      <c r="DA34" s="445"/>
      <c r="DB34" s="445"/>
      <c r="DC34" s="445"/>
      <c r="DD34" s="445"/>
      <c r="DE34" s="445"/>
      <c r="DF34" s="445"/>
      <c r="DG34" s="445"/>
      <c r="DH34" s="445"/>
      <c r="DI34" s="445"/>
      <c r="DJ34" s="445"/>
      <c r="DK34" s="445"/>
      <c r="DL34" s="445"/>
      <c r="DM34" s="445"/>
      <c r="DN34" s="445"/>
      <c r="DO34" s="445"/>
      <c r="DP34" s="445"/>
      <c r="DQ34" s="445"/>
      <c r="DR34" s="445"/>
      <c r="DS34" s="445"/>
      <c r="DT34" s="445"/>
      <c r="DU34" s="445"/>
      <c r="DV34" s="445"/>
      <c r="DW34" s="445"/>
      <c r="DX34" s="445"/>
    </row>
    <row r="35" spans="1:128" x14ac:dyDescent="0.25">
      <c r="A35" s="118"/>
      <c r="B35" s="24"/>
      <c r="C35" s="24"/>
      <c r="D35" s="24"/>
      <c r="E35" s="24"/>
      <c r="F35" s="24"/>
      <c r="G35" s="24"/>
      <c r="H35" s="24"/>
      <c r="I35" s="434"/>
      <c r="J35" s="67"/>
      <c r="K35" s="67"/>
      <c r="L35" s="67"/>
      <c r="M35" s="67"/>
      <c r="N35" s="67"/>
      <c r="O35" s="67"/>
      <c r="P35" s="67"/>
      <c r="Q35" s="435"/>
      <c r="R35" s="67"/>
      <c r="S35" s="67"/>
      <c r="T35" s="67"/>
      <c r="U35" s="67"/>
      <c r="V35" s="67"/>
      <c r="W35" s="67"/>
      <c r="X35" s="67"/>
      <c r="Y35" s="434"/>
      <c r="Z35" s="143"/>
      <c r="AA35" s="143"/>
      <c r="AB35" s="143"/>
      <c r="AC35" s="143"/>
      <c r="AD35" s="434"/>
      <c r="AE35" s="461"/>
      <c r="AF35" s="462" t="s">
        <v>484</v>
      </c>
      <c r="AG35" s="461"/>
      <c r="AH35" s="461"/>
      <c r="AI35" s="461"/>
      <c r="AJ35" s="461"/>
      <c r="AK35" s="461"/>
      <c r="AL35" s="463" t="s">
        <v>49</v>
      </c>
      <c r="AM35" s="571"/>
      <c r="AN35" s="571"/>
      <c r="AO35" s="464" t="s">
        <v>31</v>
      </c>
      <c r="AP35" s="461"/>
      <c r="AQ35" s="461"/>
      <c r="AR35" s="461"/>
      <c r="AS35" s="461"/>
      <c r="AT35" s="434"/>
      <c r="AU35" s="24"/>
      <c r="AV35" s="445"/>
      <c r="AW35" s="445"/>
      <c r="AX35" s="445"/>
      <c r="AY35" s="445"/>
      <c r="AZ35" s="445"/>
      <c r="BA35" s="445"/>
      <c r="BB35" s="445"/>
      <c r="BC35" s="445"/>
      <c r="BD35" s="445"/>
      <c r="BE35" s="445"/>
      <c r="BF35" s="445"/>
      <c r="BG35" s="445"/>
      <c r="BH35" s="445"/>
      <c r="BI35" s="445"/>
      <c r="BJ35" s="445"/>
      <c r="BK35" s="445"/>
      <c r="BL35" s="445"/>
      <c r="BM35" s="445"/>
      <c r="BN35" s="445"/>
      <c r="BO35" s="445"/>
      <c r="BP35" s="445"/>
      <c r="BQ35" s="445"/>
      <c r="BR35" s="445"/>
      <c r="BS35" s="445"/>
      <c r="BT35" s="445"/>
      <c r="BU35" s="445"/>
      <c r="BV35" s="445"/>
      <c r="BW35" s="445"/>
      <c r="BX35" s="445"/>
      <c r="BY35" s="445"/>
      <c r="BZ35" s="445"/>
      <c r="CA35" s="445"/>
      <c r="CB35" s="445"/>
      <c r="CC35" s="445"/>
      <c r="CD35" s="445"/>
      <c r="CE35" s="445"/>
      <c r="CF35" s="445"/>
      <c r="CG35" s="445"/>
      <c r="CH35" s="445"/>
      <c r="CI35" s="445"/>
      <c r="CJ35" s="445"/>
      <c r="CK35" s="445"/>
      <c r="CL35" s="445"/>
      <c r="CM35" s="445"/>
      <c r="CN35" s="445"/>
      <c r="CO35" s="445"/>
      <c r="CP35" s="445"/>
      <c r="CQ35" s="445"/>
      <c r="CR35" s="445"/>
      <c r="CS35" s="445"/>
      <c r="CT35" s="445"/>
      <c r="CU35" s="445"/>
      <c r="CV35" s="445"/>
      <c r="CW35" s="445"/>
      <c r="CX35" s="445"/>
      <c r="CY35" s="445"/>
      <c r="CZ35" s="445"/>
      <c r="DA35" s="445"/>
      <c r="DB35" s="445"/>
      <c r="DC35" s="445"/>
      <c r="DD35" s="445"/>
      <c r="DE35" s="445"/>
      <c r="DF35" s="445"/>
      <c r="DG35" s="445"/>
      <c r="DH35" s="445"/>
      <c r="DI35" s="445"/>
      <c r="DJ35" s="445"/>
      <c r="DK35" s="445"/>
      <c r="DL35" s="445"/>
      <c r="DM35" s="445"/>
      <c r="DN35" s="445"/>
      <c r="DO35" s="445"/>
      <c r="DP35" s="445"/>
      <c r="DQ35" s="445"/>
      <c r="DR35" s="445"/>
      <c r="DS35" s="445"/>
      <c r="DT35" s="445"/>
      <c r="DU35" s="445"/>
      <c r="DV35" s="445"/>
      <c r="DW35" s="445"/>
      <c r="DX35" s="445"/>
    </row>
    <row r="36" spans="1:128" x14ac:dyDescent="0.25">
      <c r="A36" s="118"/>
      <c r="B36" s="24"/>
      <c r="C36" s="24"/>
      <c r="D36" s="24"/>
      <c r="E36" s="24"/>
      <c r="F36" s="24"/>
      <c r="G36" s="24"/>
      <c r="H36" s="24"/>
      <c r="I36" s="434"/>
      <c r="J36" s="67"/>
      <c r="K36" s="67"/>
      <c r="L36" s="67"/>
      <c r="M36" s="67"/>
      <c r="N36" s="67"/>
      <c r="O36" s="67"/>
      <c r="P36" s="67"/>
      <c r="Q36" s="435"/>
      <c r="R36" s="67"/>
      <c r="S36" s="67"/>
      <c r="T36" s="67"/>
      <c r="U36" s="67"/>
      <c r="V36" s="67"/>
      <c r="W36" s="67"/>
      <c r="X36" s="67"/>
      <c r="Y36" s="434"/>
      <c r="Z36" s="143"/>
      <c r="AA36" s="143"/>
      <c r="AB36" s="143"/>
      <c r="AC36" s="143"/>
      <c r="AD36" s="434"/>
      <c r="AE36" s="461"/>
      <c r="AF36" s="462" t="s">
        <v>484</v>
      </c>
      <c r="AG36" s="461"/>
      <c r="AH36" s="461"/>
      <c r="AI36" s="461"/>
      <c r="AJ36" s="461"/>
      <c r="AK36" s="461"/>
      <c r="AL36" s="463" t="s">
        <v>52</v>
      </c>
      <c r="AM36" s="571"/>
      <c r="AN36" s="571"/>
      <c r="AO36" s="465" t="s">
        <v>31</v>
      </c>
      <c r="AP36" s="461"/>
      <c r="AQ36" s="461"/>
      <c r="AR36" s="461"/>
      <c r="AS36" s="461"/>
      <c r="AT36" s="434"/>
      <c r="AU36" s="24"/>
      <c r="AV36" s="445"/>
      <c r="AW36" s="445"/>
      <c r="AX36" s="445"/>
      <c r="AY36" s="445"/>
      <c r="AZ36" s="445"/>
      <c r="BA36" s="445"/>
      <c r="BB36" s="445"/>
      <c r="BC36" s="445"/>
      <c r="BD36" s="445"/>
      <c r="BE36" s="445"/>
      <c r="BF36" s="445"/>
      <c r="BG36" s="445"/>
      <c r="BH36" s="445"/>
      <c r="BI36" s="445"/>
      <c r="BJ36" s="445"/>
      <c r="BK36" s="445"/>
      <c r="BL36" s="445"/>
      <c r="BM36" s="445"/>
      <c r="BN36" s="445"/>
      <c r="BO36" s="445"/>
      <c r="BP36" s="445"/>
      <c r="BQ36" s="445"/>
      <c r="BR36" s="445"/>
      <c r="BS36" s="445"/>
      <c r="BT36" s="445"/>
      <c r="BU36" s="445"/>
      <c r="BV36" s="445"/>
      <c r="BW36" s="445"/>
      <c r="BX36" s="445"/>
      <c r="BY36" s="445"/>
      <c r="BZ36" s="445"/>
      <c r="CA36" s="445"/>
      <c r="CB36" s="445"/>
      <c r="CC36" s="445"/>
      <c r="CD36" s="445"/>
      <c r="CE36" s="445"/>
      <c r="CF36" s="445"/>
      <c r="CG36" s="445"/>
      <c r="CH36" s="445"/>
      <c r="CI36" s="445"/>
      <c r="CJ36" s="445"/>
      <c r="CK36" s="445"/>
      <c r="CL36" s="445"/>
      <c r="CM36" s="445"/>
      <c r="CN36" s="445"/>
      <c r="CO36" s="445"/>
      <c r="CP36" s="445"/>
      <c r="CQ36" s="445"/>
      <c r="CR36" s="445"/>
      <c r="CS36" s="445"/>
      <c r="CT36" s="445"/>
      <c r="CU36" s="445"/>
      <c r="CV36" s="445"/>
      <c r="CW36" s="445"/>
      <c r="CX36" s="445"/>
      <c r="CY36" s="445"/>
      <c r="CZ36" s="445"/>
      <c r="DA36" s="445"/>
      <c r="DB36" s="445"/>
      <c r="DC36" s="445"/>
      <c r="DD36" s="445"/>
      <c r="DE36" s="445"/>
      <c r="DF36" s="445"/>
      <c r="DG36" s="445"/>
      <c r="DH36" s="445"/>
      <c r="DI36" s="445"/>
      <c r="DJ36" s="445"/>
      <c r="DK36" s="445"/>
      <c r="DL36" s="445"/>
      <c r="DM36" s="445"/>
      <c r="DN36" s="445"/>
      <c r="DO36" s="445"/>
      <c r="DP36" s="445"/>
      <c r="DQ36" s="445"/>
      <c r="DR36" s="445"/>
      <c r="DS36" s="445"/>
      <c r="DT36" s="445"/>
      <c r="DU36" s="445"/>
      <c r="DV36" s="445"/>
      <c r="DW36" s="445"/>
      <c r="DX36" s="445"/>
    </row>
    <row r="37" spans="1:128" x14ac:dyDescent="0.25">
      <c r="A37" s="118"/>
      <c r="H37" s="446"/>
      <c r="I37" s="434"/>
      <c r="J37" s="67"/>
      <c r="K37" s="67"/>
      <c r="L37" s="67"/>
      <c r="M37" s="67"/>
      <c r="N37" s="67"/>
      <c r="O37" s="67"/>
      <c r="P37" s="67"/>
      <c r="Q37" s="435"/>
      <c r="R37" s="67"/>
      <c r="S37" s="67"/>
      <c r="T37" s="67"/>
      <c r="U37" s="67"/>
      <c r="V37" s="67"/>
      <c r="W37" s="67"/>
      <c r="X37" s="67"/>
      <c r="Y37" s="434"/>
      <c r="Z37" s="143"/>
      <c r="AA37" s="143"/>
      <c r="AB37" s="143"/>
      <c r="AC37" s="143"/>
      <c r="AD37" s="434"/>
      <c r="AE37" s="461"/>
      <c r="AF37" s="462" t="s">
        <v>490</v>
      </c>
      <c r="AG37" s="461"/>
      <c r="AH37" s="461"/>
      <c r="AI37" s="461"/>
      <c r="AJ37" s="461"/>
      <c r="AK37" s="461"/>
      <c r="AL37" s="463" t="s">
        <v>56</v>
      </c>
      <c r="AM37" s="571"/>
      <c r="AN37" s="571"/>
      <c r="AO37" s="465" t="s">
        <v>31</v>
      </c>
      <c r="AP37" s="461"/>
      <c r="AQ37" s="461"/>
      <c r="AR37" s="461"/>
      <c r="AS37" s="461"/>
      <c r="AT37" s="434"/>
      <c r="AV37" s="445"/>
      <c r="AW37" s="445"/>
      <c r="AX37" s="445"/>
      <c r="AY37" s="445"/>
      <c r="AZ37" s="445"/>
      <c r="BA37" s="445"/>
      <c r="BB37" s="445"/>
      <c r="BC37" s="445"/>
      <c r="BD37" s="445"/>
      <c r="BE37" s="445"/>
      <c r="BF37" s="445"/>
      <c r="BG37" s="445"/>
      <c r="BH37" s="445"/>
      <c r="BI37" s="445"/>
      <c r="BJ37" s="445"/>
      <c r="BK37" s="445"/>
      <c r="BL37" s="445"/>
      <c r="BM37" s="445"/>
      <c r="BN37" s="445"/>
      <c r="BO37" s="445"/>
      <c r="BP37" s="445"/>
      <c r="BQ37" s="445"/>
      <c r="BR37" s="445"/>
      <c r="BS37" s="445"/>
      <c r="BT37" s="445"/>
      <c r="BU37" s="445"/>
      <c r="BV37" s="445"/>
      <c r="BW37" s="445"/>
      <c r="BX37" s="445"/>
      <c r="BY37" s="445"/>
      <c r="BZ37" s="445"/>
      <c r="CA37" s="445"/>
      <c r="CB37" s="445"/>
      <c r="CC37" s="445"/>
      <c r="CD37" s="445"/>
      <c r="CE37" s="445"/>
      <c r="CF37" s="445"/>
      <c r="CG37" s="445"/>
      <c r="CH37" s="445"/>
      <c r="CI37" s="445"/>
      <c r="CJ37" s="445"/>
      <c r="CK37" s="445"/>
      <c r="CL37" s="445"/>
      <c r="CM37" s="445"/>
      <c r="CN37" s="445"/>
      <c r="CO37" s="445"/>
      <c r="CP37" s="445"/>
      <c r="CQ37" s="445"/>
      <c r="CR37" s="445"/>
      <c r="CS37" s="445"/>
      <c r="CT37" s="445"/>
      <c r="CU37" s="445"/>
      <c r="CV37" s="445"/>
      <c r="CW37" s="445"/>
      <c r="CX37" s="445"/>
      <c r="CY37" s="445"/>
      <c r="CZ37" s="445"/>
      <c r="DA37" s="445"/>
      <c r="DB37" s="445"/>
      <c r="DC37" s="445"/>
      <c r="DD37" s="445"/>
      <c r="DE37" s="445"/>
      <c r="DF37" s="445"/>
      <c r="DG37" s="445"/>
      <c r="DH37" s="445"/>
      <c r="DI37" s="445"/>
      <c r="DJ37" s="445"/>
      <c r="DK37" s="445"/>
      <c r="DL37" s="445"/>
      <c r="DM37" s="445"/>
      <c r="DN37" s="445"/>
      <c r="DO37" s="445"/>
      <c r="DP37" s="445"/>
      <c r="DQ37" s="445"/>
      <c r="DR37" s="445"/>
      <c r="DS37" s="445"/>
      <c r="DT37" s="445"/>
      <c r="DU37" s="445"/>
      <c r="DV37" s="445"/>
      <c r="DW37" s="445"/>
      <c r="DX37" s="445"/>
    </row>
    <row r="38" spans="1:128" x14ac:dyDescent="0.25">
      <c r="A38" s="118"/>
      <c r="B38" s="143"/>
      <c r="C38" s="143"/>
      <c r="D38" s="143"/>
      <c r="E38" s="143"/>
      <c r="F38" s="143"/>
      <c r="G38" s="143"/>
      <c r="H38" s="502"/>
      <c r="I38" s="434"/>
      <c r="J38" s="9"/>
      <c r="K38" s="9"/>
      <c r="L38" s="9"/>
      <c r="M38" s="9"/>
      <c r="N38" s="9"/>
      <c r="O38" s="9"/>
      <c r="P38" s="9"/>
      <c r="Q38" s="435"/>
      <c r="R38" s="9"/>
      <c r="S38" s="9"/>
      <c r="T38" s="9"/>
      <c r="U38" s="9"/>
      <c r="V38" s="9"/>
      <c r="W38" s="9"/>
      <c r="X38" s="9"/>
      <c r="Y38" s="434"/>
      <c r="Z38" s="143"/>
      <c r="AA38" s="143"/>
      <c r="AB38" s="143"/>
      <c r="AC38" s="143"/>
      <c r="AD38" s="434"/>
      <c r="AE38" s="461"/>
      <c r="AF38" s="461" t="s">
        <v>524</v>
      </c>
      <c r="AG38" s="461"/>
      <c r="AH38" s="461"/>
      <c r="AI38" s="461"/>
      <c r="AJ38" s="461"/>
      <c r="AK38" s="461"/>
      <c r="AL38" s="466" t="s">
        <v>211</v>
      </c>
      <c r="AM38" s="575" t="str">
        <f ca="1">'A - DEFINICE SD'!BQ94</f>
        <v>0</v>
      </c>
      <c r="AN38" s="575"/>
      <c r="AO38" s="465" t="s">
        <v>31</v>
      </c>
      <c r="AP38" s="461"/>
      <c r="AQ38" s="461"/>
      <c r="AR38" s="461"/>
      <c r="AS38" s="461"/>
      <c r="AT38" s="434"/>
      <c r="AV38" s="445"/>
      <c r="AW38" s="445"/>
      <c r="AX38" s="445"/>
      <c r="AY38" s="445"/>
      <c r="AZ38" s="445"/>
      <c r="BA38" s="445"/>
      <c r="BB38" s="445"/>
      <c r="BC38" s="445"/>
      <c r="BD38" s="445"/>
      <c r="BE38" s="445"/>
      <c r="BF38" s="445"/>
      <c r="BG38" s="445"/>
      <c r="BH38" s="445"/>
      <c r="BI38" s="445"/>
      <c r="BJ38" s="445"/>
      <c r="BK38" s="445"/>
      <c r="BL38" s="445"/>
      <c r="BM38" s="445"/>
      <c r="BN38" s="445"/>
      <c r="BO38" s="445"/>
      <c r="BP38" s="445"/>
      <c r="BQ38" s="445"/>
      <c r="BR38" s="445"/>
      <c r="BS38" s="445"/>
      <c r="BT38" s="445"/>
      <c r="BU38" s="445"/>
      <c r="BV38" s="445"/>
      <c r="BW38" s="445"/>
      <c r="BX38" s="445"/>
      <c r="BY38" s="445"/>
      <c r="BZ38" s="445"/>
      <c r="CA38" s="445"/>
      <c r="CB38" s="445"/>
      <c r="CC38" s="445"/>
      <c r="CD38" s="445"/>
      <c r="CE38" s="445"/>
      <c r="CF38" s="445"/>
      <c r="CG38" s="445"/>
      <c r="CH38" s="445"/>
      <c r="CI38" s="445"/>
      <c r="CJ38" s="445"/>
      <c r="CK38" s="445"/>
      <c r="CL38" s="445"/>
      <c r="CM38" s="445"/>
      <c r="CN38" s="445"/>
      <c r="CO38" s="445"/>
      <c r="CP38" s="445"/>
      <c r="CQ38" s="445"/>
      <c r="CR38" s="445"/>
      <c r="CS38" s="445"/>
      <c r="CT38" s="445"/>
      <c r="CU38" s="445"/>
      <c r="CV38" s="445"/>
      <c r="CW38" s="445"/>
      <c r="CX38" s="445"/>
      <c r="CY38" s="445"/>
      <c r="CZ38" s="445"/>
      <c r="DA38" s="445"/>
      <c r="DB38" s="445"/>
      <c r="DC38" s="445"/>
      <c r="DD38" s="445"/>
      <c r="DE38" s="445"/>
      <c r="DF38" s="445"/>
      <c r="DG38" s="445"/>
      <c r="DH38" s="445"/>
      <c r="DI38" s="445"/>
      <c r="DJ38" s="445"/>
      <c r="DK38" s="445"/>
      <c r="DL38" s="445"/>
      <c r="DM38" s="445"/>
      <c r="DN38" s="445"/>
      <c r="DO38" s="445"/>
      <c r="DP38" s="445"/>
      <c r="DQ38" s="445"/>
      <c r="DR38" s="445"/>
      <c r="DS38" s="445"/>
      <c r="DT38" s="445"/>
      <c r="DU38" s="445"/>
      <c r="DV38" s="445"/>
      <c r="DW38" s="445"/>
      <c r="DX38" s="445"/>
    </row>
    <row r="39" spans="1:128" x14ac:dyDescent="0.25">
      <c r="A39" s="118"/>
      <c r="B39" s="143"/>
      <c r="C39" s="143"/>
      <c r="D39" s="143"/>
      <c r="E39" s="143"/>
      <c r="F39" s="143"/>
      <c r="G39" s="143"/>
      <c r="H39" s="502"/>
      <c r="I39" s="434"/>
      <c r="J39" s="9"/>
      <c r="K39" s="9"/>
      <c r="L39" s="9"/>
      <c r="M39" s="9"/>
      <c r="N39" s="9"/>
      <c r="O39" s="9"/>
      <c r="P39" s="9"/>
      <c r="Q39" s="435"/>
      <c r="R39" s="9"/>
      <c r="S39" s="9"/>
      <c r="T39" s="9"/>
      <c r="U39" s="9"/>
      <c r="V39" s="9"/>
      <c r="W39" s="9"/>
      <c r="X39" s="9"/>
      <c r="Y39" s="434"/>
      <c r="Z39" s="143"/>
      <c r="AA39" s="143"/>
      <c r="AB39" s="143"/>
      <c r="AC39" s="143"/>
      <c r="AD39" s="434"/>
      <c r="AE39" s="461"/>
      <c r="AF39" s="461" t="s">
        <v>524</v>
      </c>
      <c r="AG39" s="461"/>
      <c r="AH39" s="461"/>
      <c r="AI39" s="461"/>
      <c r="AJ39" s="461"/>
      <c r="AK39" s="461"/>
      <c r="AL39" s="466" t="s">
        <v>328</v>
      </c>
      <c r="AM39" s="575" t="str">
        <f ca="1">'A - DEFINICE SD'!BQ95</f>
        <v>0</v>
      </c>
      <c r="AN39" s="575"/>
      <c r="AO39" s="465" t="s">
        <v>31</v>
      </c>
      <c r="AP39" s="461"/>
      <c r="AQ39" s="461"/>
      <c r="AR39" s="461"/>
      <c r="AS39" s="461"/>
      <c r="AT39" s="434"/>
      <c r="AV39" s="445"/>
      <c r="AW39" s="445"/>
      <c r="AX39" s="445"/>
      <c r="AY39" s="445"/>
      <c r="AZ39" s="445"/>
      <c r="BA39" s="445"/>
      <c r="BB39" s="445"/>
      <c r="BC39" s="445"/>
      <c r="BD39" s="445"/>
      <c r="BE39" s="445"/>
      <c r="BF39" s="445"/>
      <c r="BG39" s="445"/>
      <c r="BH39" s="445"/>
      <c r="BI39" s="445"/>
      <c r="BJ39" s="445"/>
      <c r="BK39" s="445"/>
      <c r="BL39" s="445"/>
      <c r="BM39" s="445"/>
      <c r="BN39" s="445"/>
      <c r="BO39" s="445"/>
      <c r="BP39" s="445"/>
      <c r="BQ39" s="445"/>
      <c r="BR39" s="445"/>
      <c r="BS39" s="445"/>
      <c r="BT39" s="445"/>
      <c r="BU39" s="445"/>
      <c r="BV39" s="445"/>
      <c r="BW39" s="445"/>
      <c r="BX39" s="445"/>
      <c r="BY39" s="445"/>
      <c r="BZ39" s="445"/>
      <c r="CA39" s="445"/>
      <c r="CB39" s="445"/>
      <c r="CC39" s="445"/>
      <c r="CD39" s="445"/>
      <c r="CE39" s="445"/>
      <c r="CF39" s="445"/>
      <c r="CG39" s="445"/>
      <c r="CH39" s="445"/>
      <c r="CI39" s="445"/>
      <c r="CJ39" s="445"/>
      <c r="CK39" s="445"/>
      <c r="CL39" s="445"/>
      <c r="CM39" s="445"/>
      <c r="CN39" s="445"/>
      <c r="CO39" s="445"/>
      <c r="CP39" s="445"/>
      <c r="CQ39" s="445"/>
      <c r="CR39" s="445"/>
      <c r="CS39" s="445"/>
      <c r="CT39" s="445"/>
      <c r="CU39" s="445"/>
      <c r="CV39" s="445"/>
      <c r="CW39" s="445"/>
      <c r="CX39" s="445"/>
      <c r="CY39" s="445"/>
      <c r="CZ39" s="445"/>
      <c r="DA39" s="445"/>
      <c r="DB39" s="445"/>
      <c r="DC39" s="445"/>
      <c r="DD39" s="445"/>
      <c r="DE39" s="445"/>
      <c r="DF39" s="445"/>
      <c r="DG39" s="445"/>
      <c r="DH39" s="445"/>
      <c r="DI39" s="445"/>
      <c r="DJ39" s="445"/>
      <c r="DK39" s="445"/>
      <c r="DL39" s="445"/>
      <c r="DM39" s="445"/>
      <c r="DN39" s="445"/>
      <c r="DO39" s="445"/>
      <c r="DP39" s="445"/>
      <c r="DQ39" s="445"/>
      <c r="DR39" s="445"/>
      <c r="DS39" s="445"/>
      <c r="DT39" s="445"/>
      <c r="DU39" s="445"/>
      <c r="DV39" s="445"/>
      <c r="DW39" s="445"/>
      <c r="DX39" s="445"/>
    </row>
    <row r="40" spans="1:128" ht="15.75" customHeight="1" x14ac:dyDescent="0.3">
      <c r="A40" s="118"/>
      <c r="B40" s="143"/>
      <c r="C40" s="143" t="s">
        <v>488</v>
      </c>
      <c r="D40" s="143" t="b">
        <v>0</v>
      </c>
      <c r="E40" s="143">
        <f>IF(D40=TRUE,1,0)</f>
        <v>0</v>
      </c>
      <c r="F40" s="143">
        <f>E40+E42+E43+E46+E47+E48</f>
        <v>0</v>
      </c>
      <c r="G40" s="143"/>
      <c r="H40" s="502"/>
      <c r="I40" s="434"/>
      <c r="J40" s="9"/>
      <c r="K40" s="9"/>
      <c r="L40" s="9"/>
      <c r="M40" s="9"/>
      <c r="N40" s="9"/>
      <c r="O40" s="9"/>
      <c r="P40" s="9"/>
      <c r="Q40" s="435"/>
      <c r="R40" s="9"/>
      <c r="S40" s="442"/>
      <c r="T40" s="9"/>
      <c r="U40" s="9"/>
      <c r="V40" s="9"/>
      <c r="W40" s="9"/>
      <c r="X40" s="9"/>
      <c r="Y40" s="434"/>
      <c r="Z40" s="143"/>
      <c r="AA40" s="143"/>
      <c r="AB40" s="143"/>
      <c r="AC40" s="143"/>
      <c r="AD40" s="434"/>
      <c r="AE40" s="461"/>
      <c r="AF40" s="461"/>
      <c r="AG40" s="461"/>
      <c r="AH40" s="461"/>
      <c r="AI40" s="461"/>
      <c r="AJ40" s="461"/>
      <c r="AK40" s="461"/>
      <c r="AL40" s="461"/>
      <c r="AM40" s="461"/>
      <c r="AN40" s="461"/>
      <c r="AO40" s="461"/>
      <c r="AP40" s="461"/>
      <c r="AQ40" s="461"/>
      <c r="AR40" s="461"/>
      <c r="AS40" s="461"/>
      <c r="AT40" s="434"/>
      <c r="AV40" s="445"/>
      <c r="AW40" s="445"/>
      <c r="AX40" s="445"/>
      <c r="AY40" s="445"/>
      <c r="AZ40" s="445"/>
      <c r="BA40" s="445"/>
      <c r="BB40" s="445"/>
      <c r="BC40" s="445"/>
      <c r="BD40" s="445"/>
      <c r="BE40" s="445"/>
      <c r="BF40" s="445"/>
      <c r="BG40" s="445"/>
      <c r="BH40" s="445"/>
      <c r="BI40" s="445"/>
      <c r="BJ40" s="445"/>
      <c r="BK40" s="445"/>
      <c r="BL40" s="445"/>
      <c r="BM40" s="445"/>
      <c r="BN40" s="445"/>
      <c r="BO40" s="445"/>
      <c r="BP40" s="445"/>
      <c r="BQ40" s="445"/>
      <c r="BR40" s="445"/>
      <c r="BS40" s="445"/>
      <c r="BT40" s="445"/>
      <c r="BU40" s="445"/>
      <c r="BV40" s="445"/>
      <c r="BW40" s="445"/>
      <c r="BX40" s="445"/>
      <c r="BY40" s="445"/>
      <c r="BZ40" s="445"/>
      <c r="CA40" s="445"/>
      <c r="CB40" s="445"/>
      <c r="CC40" s="445"/>
      <c r="CD40" s="445"/>
      <c r="CE40" s="445"/>
      <c r="CF40" s="445"/>
      <c r="CG40" s="445"/>
      <c r="CH40" s="445"/>
      <c r="CI40" s="445"/>
      <c r="CJ40" s="445"/>
      <c r="CK40" s="445"/>
      <c r="CL40" s="445"/>
      <c r="CM40" s="445"/>
      <c r="CN40" s="445"/>
      <c r="CO40" s="445"/>
      <c r="CP40" s="445"/>
      <c r="CQ40" s="445"/>
      <c r="CR40" s="445"/>
      <c r="CS40" s="445"/>
      <c r="CT40" s="445"/>
      <c r="CU40" s="445"/>
      <c r="CV40" s="445"/>
      <c r="CW40" s="445"/>
      <c r="CX40" s="445"/>
      <c r="CY40" s="445"/>
      <c r="CZ40" s="445"/>
      <c r="DA40" s="445"/>
      <c r="DB40" s="445"/>
      <c r="DC40" s="445"/>
      <c r="DD40" s="445"/>
      <c r="DE40" s="445"/>
      <c r="DF40" s="445"/>
      <c r="DG40" s="445"/>
      <c r="DH40" s="445"/>
      <c r="DI40" s="445"/>
      <c r="DJ40" s="445"/>
      <c r="DK40" s="445"/>
      <c r="DL40" s="445"/>
      <c r="DM40" s="445"/>
      <c r="DN40" s="445"/>
      <c r="DO40" s="445"/>
      <c r="DP40" s="445"/>
      <c r="DQ40" s="445"/>
      <c r="DR40" s="445"/>
      <c r="DS40" s="445"/>
      <c r="DT40" s="445"/>
      <c r="DU40" s="445"/>
      <c r="DV40" s="445"/>
      <c r="DW40" s="445"/>
      <c r="DX40" s="445"/>
    </row>
    <row r="41" spans="1:128" ht="15.75" customHeight="1" x14ac:dyDescent="0.3">
      <c r="A41" s="118"/>
      <c r="B41" s="143"/>
      <c r="C41" s="143"/>
      <c r="D41" s="143"/>
      <c r="E41" s="143"/>
      <c r="F41" s="143"/>
      <c r="G41" s="143"/>
      <c r="H41" s="502"/>
      <c r="I41" s="434"/>
      <c r="J41" s="9"/>
      <c r="K41" s="9"/>
      <c r="L41" s="9"/>
      <c r="M41" s="9"/>
      <c r="N41" s="9"/>
      <c r="O41" s="9"/>
      <c r="P41" s="9"/>
      <c r="Q41" s="435"/>
      <c r="R41" s="442"/>
      <c r="S41" s="442" t="s">
        <v>49</v>
      </c>
      <c r="T41" s="9"/>
      <c r="U41" s="9"/>
      <c r="V41" s="9"/>
      <c r="W41" s="9"/>
      <c r="X41" s="9"/>
      <c r="Y41" s="434"/>
      <c r="Z41" s="143"/>
      <c r="AA41" s="143"/>
      <c r="AB41" s="143"/>
      <c r="AC41" s="143"/>
      <c r="AD41" s="434"/>
      <c r="AE41" s="461"/>
      <c r="AF41" s="461"/>
      <c r="AG41" s="505" t="s">
        <v>56</v>
      </c>
      <c r="AH41" s="461"/>
      <c r="AI41" s="461"/>
      <c r="AJ41" s="461"/>
      <c r="AK41" s="461"/>
      <c r="AL41" s="505" t="s">
        <v>56</v>
      </c>
      <c r="AM41" s="467"/>
      <c r="AN41" s="467"/>
      <c r="AO41" s="464"/>
      <c r="AP41" s="461"/>
      <c r="AQ41" s="505" t="s">
        <v>56</v>
      </c>
      <c r="AR41" s="461"/>
      <c r="AS41" s="461"/>
      <c r="AT41" s="434"/>
      <c r="AV41" s="445"/>
      <c r="AW41" s="445"/>
      <c r="AX41" s="445"/>
      <c r="AY41" s="445"/>
      <c r="AZ41" s="445"/>
      <c r="BA41" s="445"/>
      <c r="BB41" s="445"/>
      <c r="BC41" s="445"/>
      <c r="BD41" s="445"/>
      <c r="BE41" s="445"/>
      <c r="BF41" s="445"/>
      <c r="BG41" s="445"/>
      <c r="BH41" s="445"/>
      <c r="BI41" s="445"/>
      <c r="BJ41" s="445"/>
      <c r="BK41" s="445"/>
      <c r="BL41" s="445"/>
      <c r="BM41" s="445"/>
      <c r="BN41" s="445"/>
      <c r="BO41" s="445"/>
      <c r="BP41" s="445"/>
      <c r="BQ41" s="445"/>
      <c r="BR41" s="445"/>
      <c r="BS41" s="445"/>
      <c r="BT41" s="445"/>
      <c r="BU41" s="445"/>
      <c r="BV41" s="445"/>
      <c r="BW41" s="445"/>
      <c r="BX41" s="445"/>
      <c r="BY41" s="445"/>
      <c r="BZ41" s="445"/>
      <c r="CA41" s="445"/>
      <c r="CB41" s="445"/>
      <c r="CC41" s="445"/>
      <c r="CD41" s="445"/>
      <c r="CE41" s="445"/>
      <c r="CF41" s="445"/>
      <c r="CG41" s="445"/>
      <c r="CH41" s="445"/>
      <c r="CI41" s="445"/>
      <c r="CJ41" s="445"/>
      <c r="CK41" s="445"/>
      <c r="CL41" s="445"/>
      <c r="CM41" s="445"/>
      <c r="CN41" s="445"/>
      <c r="CO41" s="445"/>
      <c r="CP41" s="445"/>
      <c r="CQ41" s="445"/>
      <c r="CR41" s="445"/>
      <c r="CS41" s="445"/>
      <c r="CT41" s="445"/>
      <c r="CU41" s="445"/>
      <c r="CV41" s="445"/>
      <c r="CW41" s="445"/>
      <c r="CX41" s="445"/>
      <c r="CY41" s="445"/>
      <c r="CZ41" s="445"/>
      <c r="DA41" s="445"/>
      <c r="DB41" s="445"/>
      <c r="DC41" s="445"/>
      <c r="DD41" s="445"/>
      <c r="DE41" s="445"/>
      <c r="DF41" s="445"/>
      <c r="DG41" s="445"/>
      <c r="DH41" s="445"/>
      <c r="DI41" s="445"/>
      <c r="DJ41" s="445"/>
      <c r="DK41" s="445"/>
      <c r="DL41" s="445"/>
      <c r="DM41" s="445"/>
      <c r="DN41" s="445"/>
      <c r="DO41" s="445"/>
      <c r="DP41" s="445"/>
      <c r="DQ41" s="445"/>
      <c r="DR41" s="445"/>
      <c r="DS41" s="445"/>
      <c r="DT41" s="445"/>
      <c r="DU41" s="445"/>
      <c r="DV41" s="445"/>
      <c r="DW41" s="445"/>
      <c r="DX41" s="445"/>
    </row>
    <row r="42" spans="1:128" ht="14.25" customHeight="1" x14ac:dyDescent="0.25">
      <c r="A42" s="118"/>
      <c r="B42" s="143"/>
      <c r="C42" s="143" t="s">
        <v>487</v>
      </c>
      <c r="D42" s="143" t="b">
        <v>0</v>
      </c>
      <c r="E42" s="143">
        <f t="shared" ref="E42:E48" si="0">IF(D42=TRUE,1,0)</f>
        <v>0</v>
      </c>
      <c r="F42" s="143">
        <f>E40+E43+E44+E45+E46+E48</f>
        <v>0</v>
      </c>
      <c r="G42" s="143"/>
      <c r="H42" s="502"/>
      <c r="I42" s="434"/>
      <c r="J42" s="9"/>
      <c r="K42" s="9"/>
      <c r="L42" s="9"/>
      <c r="M42" s="9"/>
      <c r="N42" s="9"/>
      <c r="O42" s="9"/>
      <c r="P42" s="9"/>
      <c r="Q42" s="435"/>
      <c r="R42" s="9"/>
      <c r="S42" s="9"/>
      <c r="T42" s="9"/>
      <c r="U42" s="9"/>
      <c r="V42" s="9"/>
      <c r="W42" s="9"/>
      <c r="X42" s="9"/>
      <c r="Y42" s="434"/>
      <c r="Z42" s="143"/>
      <c r="AA42" s="143"/>
      <c r="AB42" s="143"/>
      <c r="AC42" s="143"/>
      <c r="AD42" s="434"/>
      <c r="AE42" s="461"/>
      <c r="AF42" s="468"/>
      <c r="AG42" s="489" t="str">
        <f>IF(E40=1,1,"")</f>
        <v/>
      </c>
      <c r="AH42" s="461"/>
      <c r="AI42" s="461"/>
      <c r="AJ42" s="461"/>
      <c r="AK42" s="461"/>
      <c r="AL42" s="489" t="str">
        <f>IF(E42=1,1,"")</f>
        <v/>
      </c>
      <c r="AM42" s="461"/>
      <c r="AN42" s="461"/>
      <c r="AO42" s="461"/>
      <c r="AP42" s="461"/>
      <c r="AQ42" s="489" t="str">
        <f>IF(E43=1,1,"")</f>
        <v/>
      </c>
      <c r="AR42" s="461"/>
      <c r="AS42" s="461"/>
      <c r="AT42" s="434"/>
      <c r="AV42" s="445"/>
      <c r="AW42" s="445"/>
      <c r="AX42" s="445"/>
      <c r="AY42" s="445"/>
      <c r="AZ42" s="445"/>
      <c r="BA42" s="445"/>
      <c r="BB42" s="445"/>
      <c r="BC42" s="445"/>
      <c r="BD42" s="445"/>
      <c r="BE42" s="445"/>
      <c r="BF42" s="445"/>
      <c r="BG42" s="445"/>
      <c r="BH42" s="445"/>
      <c r="BI42" s="445"/>
      <c r="BJ42" s="445"/>
      <c r="BK42" s="445"/>
      <c r="BL42" s="445"/>
      <c r="BM42" s="445"/>
      <c r="BN42" s="445"/>
      <c r="BO42" s="445"/>
      <c r="BP42" s="445"/>
      <c r="BQ42" s="445"/>
      <c r="BR42" s="445"/>
      <c r="BS42" s="445"/>
      <c r="BT42" s="445"/>
      <c r="BU42" s="445"/>
      <c r="BV42" s="445"/>
      <c r="BW42" s="445"/>
      <c r="BX42" s="445"/>
      <c r="BY42" s="445"/>
      <c r="BZ42" s="445"/>
      <c r="CA42" s="445"/>
      <c r="CB42" s="445"/>
      <c r="CC42" s="445"/>
      <c r="CD42" s="445"/>
      <c r="CE42" s="445"/>
      <c r="CF42" s="445"/>
      <c r="CG42" s="445"/>
      <c r="CH42" s="445"/>
      <c r="CI42" s="445"/>
      <c r="CJ42" s="445"/>
      <c r="CK42" s="445"/>
      <c r="CL42" s="445"/>
      <c r="CM42" s="445"/>
      <c r="CN42" s="445"/>
      <c r="CO42" s="445"/>
      <c r="CP42" s="445"/>
      <c r="CQ42" s="445"/>
      <c r="CR42" s="445"/>
      <c r="CS42" s="445"/>
      <c r="CT42" s="445"/>
      <c r="CU42" s="445"/>
      <c r="CV42" s="445"/>
      <c r="CW42" s="445"/>
      <c r="CX42" s="445"/>
      <c r="CY42" s="445"/>
      <c r="CZ42" s="445"/>
      <c r="DA42" s="445"/>
      <c r="DB42" s="445"/>
      <c r="DC42" s="445"/>
      <c r="DD42" s="445"/>
      <c r="DE42" s="445"/>
      <c r="DF42" s="445"/>
      <c r="DG42" s="445"/>
      <c r="DH42" s="445"/>
      <c r="DI42" s="445"/>
      <c r="DJ42" s="445"/>
      <c r="DK42" s="445"/>
      <c r="DL42" s="445"/>
      <c r="DM42" s="445"/>
      <c r="DN42" s="445"/>
      <c r="DO42" s="445"/>
      <c r="DP42" s="445"/>
      <c r="DQ42" s="445"/>
      <c r="DR42" s="445"/>
      <c r="DS42" s="445"/>
      <c r="DT42" s="445"/>
      <c r="DU42" s="445"/>
      <c r="DV42" s="445"/>
      <c r="DW42" s="445"/>
      <c r="DX42" s="445"/>
    </row>
    <row r="43" spans="1:128" x14ac:dyDescent="0.25">
      <c r="A43" s="118"/>
      <c r="B43" s="143"/>
      <c r="C43" s="143"/>
      <c r="D43" s="143" t="b">
        <v>0</v>
      </c>
      <c r="E43" s="143">
        <f t="shared" si="0"/>
        <v>0</v>
      </c>
      <c r="F43" s="143">
        <f>SUM(F40:F42)</f>
        <v>0</v>
      </c>
      <c r="G43" s="143"/>
      <c r="H43" s="502"/>
      <c r="I43" s="434"/>
      <c r="J43" s="9"/>
      <c r="K43" s="9"/>
      <c r="L43" s="9"/>
      <c r="M43" s="9"/>
      <c r="N43" s="9"/>
      <c r="O43" s="9"/>
      <c r="P43" s="9"/>
      <c r="Q43" s="435"/>
      <c r="R43" s="9"/>
      <c r="S43" s="9"/>
      <c r="T43" s="9"/>
      <c r="U43" s="9"/>
      <c r="V43" s="9"/>
      <c r="W43" s="9"/>
      <c r="X43" s="9"/>
      <c r="Y43" s="434"/>
      <c r="Z43" s="143"/>
      <c r="AA43" s="143"/>
      <c r="AB43" s="143"/>
      <c r="AC43" s="143"/>
      <c r="AD43" s="434"/>
      <c r="AE43" s="461"/>
      <c r="AF43" s="570"/>
      <c r="AG43" s="461"/>
      <c r="AH43" s="461"/>
      <c r="AI43" s="461"/>
      <c r="AJ43" s="461"/>
      <c r="AK43" s="461"/>
      <c r="AL43" s="470"/>
      <c r="AM43" s="461"/>
      <c r="AN43" s="461"/>
      <c r="AO43" s="461"/>
      <c r="AP43" s="461"/>
      <c r="AQ43" s="461"/>
      <c r="AR43" s="461"/>
      <c r="AS43" s="461"/>
      <c r="AT43" s="434"/>
      <c r="AV43" s="445"/>
      <c r="AW43" s="445"/>
      <c r="AX43" s="445"/>
      <c r="AY43" s="445"/>
      <c r="AZ43" s="445"/>
      <c r="BA43" s="445"/>
      <c r="BB43" s="445"/>
      <c r="BC43" s="445"/>
      <c r="BD43" s="445"/>
      <c r="BE43" s="445"/>
      <c r="BF43" s="445"/>
      <c r="BG43" s="445"/>
      <c r="BH43" s="445"/>
      <c r="BI43" s="445"/>
      <c r="BJ43" s="445"/>
      <c r="BK43" s="445"/>
      <c r="BL43" s="445"/>
      <c r="BM43" s="445"/>
      <c r="BN43" s="445"/>
      <c r="BO43" s="445"/>
      <c r="BP43" s="445"/>
      <c r="BQ43" s="445"/>
      <c r="BR43" s="445"/>
      <c r="BS43" s="445"/>
      <c r="BT43" s="445"/>
      <c r="BU43" s="445"/>
      <c r="BV43" s="445"/>
      <c r="BW43" s="445"/>
      <c r="BX43" s="445"/>
      <c r="BY43" s="445"/>
      <c r="BZ43" s="445"/>
      <c r="CA43" s="445"/>
      <c r="CB43" s="445"/>
      <c r="CC43" s="445"/>
      <c r="CD43" s="445"/>
      <c r="CE43" s="445"/>
      <c r="CF43" s="445"/>
      <c r="CG43" s="445"/>
      <c r="CH43" s="445"/>
      <c r="CI43" s="445"/>
      <c r="CJ43" s="445"/>
      <c r="CK43" s="445"/>
      <c r="CL43" s="445"/>
      <c r="CM43" s="445"/>
      <c r="CN43" s="445"/>
      <c r="CO43" s="445"/>
      <c r="CP43" s="445"/>
      <c r="CQ43" s="445"/>
      <c r="CR43" s="445"/>
      <c r="CS43" s="445"/>
      <c r="CT43" s="445"/>
      <c r="CU43" s="445"/>
      <c r="CV43" s="445"/>
      <c r="CW43" s="445"/>
      <c r="CX43" s="445"/>
      <c r="CY43" s="445"/>
      <c r="CZ43" s="445"/>
      <c r="DA43" s="445"/>
      <c r="DB43" s="445"/>
      <c r="DC43" s="445"/>
      <c r="DD43" s="445"/>
      <c r="DE43" s="445"/>
      <c r="DF43" s="445"/>
      <c r="DG43" s="445"/>
      <c r="DH43" s="445"/>
      <c r="DI43" s="445"/>
      <c r="DJ43" s="445"/>
      <c r="DK43" s="445"/>
      <c r="DL43" s="445"/>
      <c r="DM43" s="445"/>
      <c r="DN43" s="445"/>
      <c r="DO43" s="445"/>
      <c r="DP43" s="445"/>
      <c r="DQ43" s="445"/>
      <c r="DR43" s="445"/>
      <c r="DS43" s="445"/>
      <c r="DT43" s="445"/>
      <c r="DU43" s="445"/>
      <c r="DV43" s="445"/>
      <c r="DW43" s="445"/>
      <c r="DX43" s="445"/>
    </row>
    <row r="44" spans="1:128" x14ac:dyDescent="0.25">
      <c r="A44" s="118"/>
      <c r="B44" s="143"/>
      <c r="C44" s="143"/>
      <c r="D44" s="143" t="b">
        <v>0</v>
      </c>
      <c r="E44" s="143">
        <f t="shared" si="0"/>
        <v>0</v>
      </c>
      <c r="F44" s="503">
        <f>SUM(E40:E48)</f>
        <v>0</v>
      </c>
      <c r="G44" s="143"/>
      <c r="H44" s="502"/>
      <c r="I44" s="434"/>
      <c r="J44" s="9"/>
      <c r="K44" s="9"/>
      <c r="L44" s="9"/>
      <c r="M44" s="9"/>
      <c r="N44" s="9"/>
      <c r="O44" s="9"/>
      <c r="P44" s="9"/>
      <c r="Q44" s="435"/>
      <c r="R44" s="9"/>
      <c r="S44" s="9"/>
      <c r="T44" s="9"/>
      <c r="U44" s="9"/>
      <c r="V44" s="9"/>
      <c r="W44" s="9"/>
      <c r="X44" s="9"/>
      <c r="Y44" s="434"/>
      <c r="Z44" s="143"/>
      <c r="AA44" s="143"/>
      <c r="AB44" s="143"/>
      <c r="AC44" s="143"/>
      <c r="AD44" s="434"/>
      <c r="AE44" s="461"/>
      <c r="AF44" s="570"/>
      <c r="AG44" s="461"/>
      <c r="AH44" s="461"/>
      <c r="AI44" s="461"/>
      <c r="AJ44" s="461"/>
      <c r="AK44" s="461"/>
      <c r="AL44" s="470"/>
      <c r="AM44" s="461"/>
      <c r="AN44" s="461"/>
      <c r="AO44" s="461"/>
      <c r="AP44" s="461"/>
      <c r="AQ44" s="461"/>
      <c r="AR44" s="461"/>
      <c r="AS44" s="461"/>
      <c r="AT44" s="434"/>
      <c r="AV44" s="445"/>
      <c r="AW44" s="445"/>
      <c r="AX44" s="445"/>
      <c r="AY44" s="445"/>
      <c r="AZ44" s="445"/>
      <c r="BA44" s="445"/>
      <c r="BB44" s="445"/>
      <c r="BC44" s="445"/>
      <c r="BD44" s="445"/>
      <c r="BE44" s="445"/>
      <c r="BF44" s="445"/>
      <c r="BG44" s="445"/>
      <c r="BH44" s="445"/>
      <c r="BI44" s="445"/>
      <c r="BJ44" s="445"/>
      <c r="BK44" s="445"/>
      <c r="BL44" s="445"/>
      <c r="BM44" s="445"/>
      <c r="BN44" s="445"/>
      <c r="BO44" s="445"/>
      <c r="BP44" s="445"/>
      <c r="BQ44" s="445"/>
      <c r="BR44" s="445"/>
      <c r="BS44" s="445"/>
      <c r="BT44" s="445"/>
      <c r="BU44" s="445"/>
      <c r="BV44" s="445"/>
      <c r="BW44" s="445"/>
      <c r="BX44" s="445"/>
      <c r="BY44" s="445"/>
      <c r="BZ44" s="445"/>
      <c r="CA44" s="445"/>
      <c r="CB44" s="445"/>
      <c r="CC44" s="445"/>
      <c r="CD44" s="445"/>
      <c r="CE44" s="445"/>
      <c r="CF44" s="445"/>
      <c r="CG44" s="445"/>
      <c r="CH44" s="445"/>
      <c r="CI44" s="445"/>
      <c r="CJ44" s="445"/>
      <c r="CK44" s="445"/>
      <c r="CL44" s="445"/>
      <c r="CM44" s="445"/>
      <c r="CN44" s="445"/>
      <c r="CO44" s="445"/>
      <c r="CP44" s="445"/>
      <c r="CQ44" s="445"/>
      <c r="CR44" s="445"/>
      <c r="CS44" s="445"/>
      <c r="CT44" s="445"/>
      <c r="CU44" s="445"/>
      <c r="CV44" s="445"/>
      <c r="CW44" s="445"/>
      <c r="CX44" s="445"/>
      <c r="CY44" s="445"/>
      <c r="CZ44" s="445"/>
      <c r="DA44" s="445"/>
      <c r="DB44" s="445"/>
      <c r="DC44" s="445"/>
      <c r="DD44" s="445"/>
      <c r="DE44" s="445"/>
      <c r="DF44" s="445"/>
      <c r="DG44" s="445"/>
      <c r="DH44" s="445"/>
      <c r="DI44" s="445"/>
      <c r="DJ44" s="445"/>
      <c r="DK44" s="445"/>
      <c r="DL44" s="445"/>
      <c r="DM44" s="445"/>
      <c r="DN44" s="445"/>
      <c r="DO44" s="445"/>
      <c r="DP44" s="445"/>
      <c r="DQ44" s="445"/>
      <c r="DR44" s="445"/>
      <c r="DS44" s="445"/>
      <c r="DT44" s="445"/>
      <c r="DU44" s="445"/>
      <c r="DV44" s="445"/>
      <c r="DW44" s="445"/>
      <c r="DX44" s="445"/>
    </row>
    <row r="45" spans="1:128" ht="15.75" x14ac:dyDescent="0.25">
      <c r="A45" s="118"/>
      <c r="B45" s="143"/>
      <c r="C45" s="143"/>
      <c r="D45" s="143" t="b">
        <v>0</v>
      </c>
      <c r="E45" s="143">
        <f t="shared" si="0"/>
        <v>0</v>
      </c>
      <c r="F45" s="143"/>
      <c r="G45" s="143"/>
      <c r="H45" s="502"/>
      <c r="I45" s="434"/>
      <c r="J45" s="9"/>
      <c r="K45" s="9"/>
      <c r="L45" s="9"/>
      <c r="M45" s="9"/>
      <c r="N45" s="9"/>
      <c r="O45" s="9"/>
      <c r="P45" s="9"/>
      <c r="Q45" s="435"/>
      <c r="R45" s="9"/>
      <c r="S45" s="9"/>
      <c r="T45" s="9"/>
      <c r="U45" s="9"/>
      <c r="V45" s="9"/>
      <c r="W45" s="9"/>
      <c r="X45" s="9"/>
      <c r="Y45" s="434"/>
      <c r="Z45" s="143"/>
      <c r="AA45" s="143"/>
      <c r="AB45" s="143"/>
      <c r="AC45" s="143"/>
      <c r="AD45" s="434"/>
      <c r="AE45" s="461"/>
      <c r="AF45" s="471"/>
      <c r="AG45" s="461"/>
      <c r="AH45" s="461"/>
      <c r="AI45" s="461"/>
      <c r="AJ45" s="470"/>
      <c r="AK45" s="470"/>
      <c r="AL45" s="472" t="s">
        <v>211</v>
      </c>
      <c r="AM45" s="470"/>
      <c r="AN45" s="470"/>
      <c r="AO45" s="461"/>
      <c r="AP45" s="461"/>
      <c r="AQ45" s="461"/>
      <c r="AR45" s="461"/>
      <c r="AS45" s="461"/>
      <c r="AT45" s="434"/>
      <c r="AV45" s="445"/>
      <c r="AW45" s="445"/>
      <c r="AX45" s="445"/>
      <c r="AY45" s="445"/>
      <c r="AZ45" s="445"/>
      <c r="BA45" s="445"/>
      <c r="BB45" s="445"/>
      <c r="BC45" s="445"/>
      <c r="BD45" s="445"/>
      <c r="BE45" s="445"/>
      <c r="BF45" s="445"/>
      <c r="BG45" s="445"/>
      <c r="BH45" s="445"/>
      <c r="BI45" s="445"/>
      <c r="BJ45" s="445"/>
      <c r="BK45" s="445"/>
      <c r="BL45" s="445"/>
      <c r="BM45" s="445"/>
      <c r="BN45" s="445"/>
      <c r="BO45" s="445"/>
      <c r="BP45" s="445"/>
      <c r="BQ45" s="445"/>
      <c r="BR45" s="445"/>
      <c r="BS45" s="445"/>
      <c r="BT45" s="445"/>
      <c r="BU45" s="445"/>
      <c r="BV45" s="445"/>
      <c r="BW45" s="445"/>
      <c r="BX45" s="445"/>
      <c r="BY45" s="445"/>
      <c r="BZ45" s="445"/>
      <c r="CA45" s="445"/>
      <c r="CB45" s="445"/>
      <c r="CC45" s="445"/>
      <c r="CD45" s="445"/>
      <c r="CE45" s="445"/>
      <c r="CF45" s="445"/>
      <c r="CG45" s="445"/>
      <c r="CH45" s="445"/>
      <c r="CI45" s="445"/>
      <c r="CJ45" s="445"/>
      <c r="CK45" s="445"/>
      <c r="CL45" s="445"/>
      <c r="CM45" s="445"/>
      <c r="CN45" s="445"/>
      <c r="CO45" s="445"/>
      <c r="CP45" s="445"/>
      <c r="CQ45" s="445"/>
      <c r="CR45" s="445"/>
      <c r="CS45" s="445"/>
      <c r="CT45" s="445"/>
      <c r="CU45" s="445"/>
      <c r="CV45" s="445"/>
      <c r="CW45" s="445"/>
      <c r="CX45" s="445"/>
      <c r="CY45" s="445"/>
      <c r="CZ45" s="445"/>
      <c r="DA45" s="445"/>
      <c r="DB45" s="445"/>
      <c r="DC45" s="445"/>
      <c r="DD45" s="445"/>
      <c r="DE45" s="445"/>
      <c r="DF45" s="445"/>
      <c r="DG45" s="445"/>
      <c r="DH45" s="445"/>
      <c r="DI45" s="445"/>
      <c r="DJ45" s="445"/>
      <c r="DK45" s="445"/>
      <c r="DL45" s="445"/>
      <c r="DM45" s="445"/>
      <c r="DN45" s="445"/>
      <c r="DO45" s="445"/>
      <c r="DP45" s="445"/>
      <c r="DQ45" s="445"/>
      <c r="DR45" s="445"/>
      <c r="DS45" s="445"/>
      <c r="DT45" s="445"/>
      <c r="DU45" s="445"/>
      <c r="DV45" s="445"/>
      <c r="DW45" s="445"/>
      <c r="DX45" s="445"/>
    </row>
    <row r="46" spans="1:128" ht="13.5" customHeight="1" thickBot="1" x14ac:dyDescent="0.3">
      <c r="A46" s="118"/>
      <c r="B46" s="143"/>
      <c r="C46" s="143"/>
      <c r="D46" s="143" t="b">
        <v>0</v>
      </c>
      <c r="E46" s="143">
        <f t="shared" si="0"/>
        <v>0</v>
      </c>
      <c r="F46" s="143"/>
      <c r="G46" s="143"/>
      <c r="H46" s="502"/>
      <c r="I46" s="434"/>
      <c r="J46" s="9"/>
      <c r="K46" s="9"/>
      <c r="L46" s="9"/>
      <c r="M46" s="9"/>
      <c r="N46" s="9"/>
      <c r="O46" s="9"/>
      <c r="P46" s="9"/>
      <c r="Q46" s="435"/>
      <c r="R46" s="9"/>
      <c r="S46" s="9"/>
      <c r="T46" s="9"/>
      <c r="U46" s="9"/>
      <c r="V46" s="9"/>
      <c r="W46" s="9"/>
      <c r="X46" s="9"/>
      <c r="Y46" s="434"/>
      <c r="Z46" s="143"/>
      <c r="AA46" s="143"/>
      <c r="AB46" s="143"/>
      <c r="AC46" s="143"/>
      <c r="AD46" s="434"/>
      <c r="AE46" s="461"/>
      <c r="AF46" s="569"/>
      <c r="AG46" s="461"/>
      <c r="AH46" s="461"/>
      <c r="AI46" s="461"/>
      <c r="AJ46" s="473"/>
      <c r="AK46" s="470"/>
      <c r="AL46" s="470"/>
      <c r="AM46" s="470"/>
      <c r="AN46" s="474"/>
      <c r="AO46" s="461"/>
      <c r="AP46" s="461"/>
      <c r="AQ46" s="461"/>
      <c r="AR46" s="461"/>
      <c r="AS46" s="461"/>
      <c r="AT46" s="434"/>
      <c r="AV46" s="445"/>
      <c r="AW46" s="445"/>
      <c r="AX46" s="445"/>
      <c r="AY46" s="445"/>
      <c r="AZ46" s="445"/>
      <c r="BA46" s="445"/>
      <c r="BB46" s="445"/>
      <c r="BC46" s="445"/>
      <c r="BD46" s="445"/>
      <c r="BE46" s="445"/>
      <c r="BF46" s="445"/>
      <c r="BG46" s="445"/>
      <c r="BH46" s="445"/>
      <c r="BI46" s="445"/>
      <c r="BJ46" s="445"/>
      <c r="BK46" s="445"/>
      <c r="BL46" s="445"/>
      <c r="BM46" s="445"/>
      <c r="BN46" s="445"/>
      <c r="BO46" s="445"/>
      <c r="BP46" s="445"/>
      <c r="BQ46" s="445"/>
      <c r="BR46" s="445"/>
      <c r="BS46" s="445"/>
      <c r="BT46" s="445"/>
      <c r="BU46" s="445"/>
      <c r="BV46" s="445"/>
      <c r="BW46" s="445"/>
      <c r="BX46" s="445"/>
      <c r="BY46" s="445"/>
      <c r="BZ46" s="445"/>
      <c r="CA46" s="445"/>
      <c r="CB46" s="445"/>
      <c r="CC46" s="445"/>
      <c r="CD46" s="445"/>
      <c r="CE46" s="445"/>
      <c r="CF46" s="445"/>
      <c r="CG46" s="445"/>
      <c r="CH46" s="445"/>
      <c r="CI46" s="445"/>
      <c r="CJ46" s="445"/>
      <c r="CK46" s="445"/>
      <c r="CL46" s="445"/>
      <c r="CM46" s="445"/>
      <c r="CN46" s="445"/>
      <c r="CO46" s="445"/>
      <c r="CP46" s="445"/>
      <c r="CQ46" s="445"/>
      <c r="CR46" s="445"/>
      <c r="CS46" s="445"/>
      <c r="CT46" s="445"/>
      <c r="CU46" s="445"/>
      <c r="CV46" s="445"/>
      <c r="CW46" s="445"/>
      <c r="CX46" s="445"/>
      <c r="CY46" s="445"/>
      <c r="CZ46" s="445"/>
      <c r="DA46" s="445"/>
      <c r="DB46" s="445"/>
      <c r="DC46" s="445"/>
      <c r="DD46" s="445"/>
      <c r="DE46" s="445"/>
      <c r="DF46" s="445"/>
      <c r="DG46" s="445"/>
      <c r="DH46" s="445"/>
      <c r="DI46" s="445"/>
      <c r="DJ46" s="445"/>
      <c r="DK46" s="445"/>
      <c r="DL46" s="445"/>
      <c r="DM46" s="445"/>
      <c r="DN46" s="445"/>
      <c r="DO46" s="445"/>
      <c r="DP46" s="445"/>
      <c r="DQ46" s="445"/>
      <c r="DR46" s="445"/>
      <c r="DS46" s="445"/>
      <c r="DT46" s="445"/>
      <c r="DU46" s="445"/>
      <c r="DV46" s="445"/>
      <c r="DW46" s="445"/>
      <c r="DX46" s="445"/>
    </row>
    <row r="47" spans="1:128" ht="13.5" customHeight="1" thickTop="1" x14ac:dyDescent="0.25">
      <c r="A47" s="118"/>
      <c r="B47" s="143"/>
      <c r="C47" s="143"/>
      <c r="D47" s="143" t="b">
        <v>0</v>
      </c>
      <c r="E47" s="143">
        <f t="shared" si="0"/>
        <v>0</v>
      </c>
      <c r="F47" s="143"/>
      <c r="G47" s="143"/>
      <c r="H47" s="502"/>
      <c r="I47" s="434"/>
      <c r="J47" s="9"/>
      <c r="K47" s="9"/>
      <c r="L47" s="9"/>
      <c r="M47" s="9"/>
      <c r="N47" s="443"/>
      <c r="O47" s="9"/>
      <c r="P47" s="9"/>
      <c r="Q47" s="435"/>
      <c r="R47" s="9"/>
      <c r="S47" s="9"/>
      <c r="T47" s="9"/>
      <c r="U47" s="9"/>
      <c r="V47" s="9"/>
      <c r="W47" s="9"/>
      <c r="X47" s="9"/>
      <c r="Y47" s="434"/>
      <c r="Z47" s="143"/>
      <c r="AA47" s="143"/>
      <c r="AB47" s="143"/>
      <c r="AC47" s="143"/>
      <c r="AD47" s="434"/>
      <c r="AE47" s="461"/>
      <c r="AF47" s="569"/>
      <c r="AG47" s="461"/>
      <c r="AH47" s="461"/>
      <c r="AI47" s="475"/>
      <c r="AJ47" s="476"/>
      <c r="AK47" s="477"/>
      <c r="AL47" s="477"/>
      <c r="AM47" s="477"/>
      <c r="AN47" s="478"/>
      <c r="AO47" s="461"/>
      <c r="AP47" s="461"/>
      <c r="AQ47" s="461"/>
      <c r="AR47" s="461"/>
      <c r="AS47" s="461"/>
      <c r="AT47" s="434"/>
      <c r="AV47" s="445"/>
      <c r="AW47" s="445"/>
      <c r="AX47" s="445"/>
      <c r="AY47" s="445"/>
      <c r="AZ47" s="445"/>
      <c r="BA47" s="445"/>
      <c r="BB47" s="445"/>
      <c r="BC47" s="445"/>
      <c r="BD47" s="445"/>
      <c r="BE47" s="445"/>
      <c r="BF47" s="445"/>
      <c r="BG47" s="445"/>
      <c r="BH47" s="445"/>
      <c r="BI47" s="445"/>
      <c r="BJ47" s="445"/>
      <c r="BK47" s="445"/>
      <c r="BL47" s="445"/>
      <c r="BM47" s="445"/>
      <c r="BN47" s="445"/>
      <c r="BO47" s="445"/>
      <c r="BP47" s="445"/>
      <c r="BQ47" s="445"/>
      <c r="BR47" s="445"/>
      <c r="BS47" s="445"/>
      <c r="BT47" s="445"/>
      <c r="BU47" s="445"/>
      <c r="BV47" s="445"/>
      <c r="BW47" s="445"/>
      <c r="BX47" s="445"/>
      <c r="BY47" s="445"/>
      <c r="BZ47" s="445"/>
      <c r="CA47" s="445"/>
      <c r="CB47" s="445"/>
      <c r="CC47" s="445"/>
      <c r="CD47" s="445"/>
      <c r="CE47" s="445"/>
      <c r="CF47" s="445"/>
      <c r="CG47" s="445"/>
      <c r="CH47" s="445"/>
      <c r="CI47" s="445"/>
      <c r="CJ47" s="445"/>
      <c r="CK47" s="445"/>
      <c r="CL47" s="445"/>
      <c r="CM47" s="445"/>
      <c r="CN47" s="445"/>
      <c r="CO47" s="445"/>
      <c r="CP47" s="445"/>
      <c r="CQ47" s="445"/>
      <c r="CR47" s="445"/>
      <c r="CS47" s="445"/>
      <c r="CT47" s="445"/>
      <c r="CU47" s="445"/>
      <c r="CV47" s="445"/>
      <c r="CW47" s="445"/>
      <c r="CX47" s="445"/>
      <c r="CY47" s="445"/>
      <c r="CZ47" s="445"/>
      <c r="DA47" s="445"/>
      <c r="DB47" s="445"/>
      <c r="DC47" s="445"/>
      <c r="DD47" s="445"/>
      <c r="DE47" s="445"/>
      <c r="DF47" s="445"/>
      <c r="DG47" s="445"/>
      <c r="DH47" s="445"/>
      <c r="DI47" s="445"/>
      <c r="DJ47" s="445"/>
      <c r="DK47" s="445"/>
      <c r="DL47" s="445"/>
      <c r="DM47" s="445"/>
      <c r="DN47" s="445"/>
      <c r="DO47" s="445"/>
      <c r="DP47" s="445"/>
      <c r="DQ47" s="445"/>
      <c r="DR47" s="445"/>
      <c r="DS47" s="445"/>
      <c r="DT47" s="445"/>
      <c r="DU47" s="445"/>
      <c r="DV47" s="445"/>
      <c r="DW47" s="445"/>
      <c r="DX47" s="445"/>
    </row>
    <row r="48" spans="1:128" ht="13.5" customHeight="1" x14ac:dyDescent="0.25">
      <c r="A48" s="118"/>
      <c r="B48" s="143"/>
      <c r="C48" s="143"/>
      <c r="D48" s="143" t="b">
        <v>0</v>
      </c>
      <c r="E48" s="143">
        <f t="shared" si="0"/>
        <v>0</v>
      </c>
      <c r="F48" s="143"/>
      <c r="G48" s="143"/>
      <c r="H48" s="502"/>
      <c r="I48" s="434"/>
      <c r="J48" s="9"/>
      <c r="K48" s="9"/>
      <c r="L48" s="9"/>
      <c r="M48" s="9"/>
      <c r="N48" s="443" t="s">
        <v>52</v>
      </c>
      <c r="O48" s="9"/>
      <c r="P48" s="9"/>
      <c r="Q48" s="435"/>
      <c r="R48" s="9"/>
      <c r="S48" s="9"/>
      <c r="T48" s="9"/>
      <c r="U48" s="9"/>
      <c r="V48" s="9"/>
      <c r="W48" s="9"/>
      <c r="X48" s="9"/>
      <c r="Y48" s="434"/>
      <c r="Z48" s="143"/>
      <c r="AA48" s="143"/>
      <c r="AB48" s="143"/>
      <c r="AC48" s="143"/>
      <c r="AD48" s="434"/>
      <c r="AE48" s="461"/>
      <c r="AF48" s="569"/>
      <c r="AG48" s="461"/>
      <c r="AH48" s="461"/>
      <c r="AI48" s="461"/>
      <c r="AJ48" s="479"/>
      <c r="AK48" s="470"/>
      <c r="AL48" s="470"/>
      <c r="AM48" s="470"/>
      <c r="AN48" s="480"/>
      <c r="AO48" s="461"/>
      <c r="AP48" s="461"/>
      <c r="AQ48" s="461"/>
      <c r="AR48" s="461"/>
      <c r="AS48" s="461"/>
      <c r="AT48" s="434"/>
      <c r="AV48" s="445"/>
      <c r="AW48" s="445"/>
      <c r="AX48" s="445"/>
      <c r="AY48" s="445"/>
      <c r="AZ48" s="445"/>
      <c r="BA48" s="445"/>
      <c r="BB48" s="445"/>
      <c r="BC48" s="445"/>
      <c r="BD48" s="445"/>
      <c r="BE48" s="445"/>
      <c r="BF48" s="445"/>
      <c r="BG48" s="445"/>
      <c r="BH48" s="445"/>
      <c r="BI48" s="445"/>
      <c r="BJ48" s="445"/>
      <c r="BK48" s="445"/>
      <c r="BL48" s="445"/>
      <c r="BM48" s="445"/>
      <c r="BN48" s="445"/>
      <c r="BO48" s="445"/>
      <c r="BP48" s="445"/>
      <c r="BQ48" s="445"/>
      <c r="BR48" s="445"/>
      <c r="BS48" s="445"/>
      <c r="BT48" s="445"/>
      <c r="BU48" s="445"/>
      <c r="BV48" s="445"/>
      <c r="BW48" s="445"/>
      <c r="BX48" s="445"/>
      <c r="BY48" s="445"/>
      <c r="BZ48" s="445"/>
      <c r="CA48" s="445"/>
      <c r="CB48" s="445"/>
      <c r="CC48" s="445"/>
      <c r="CD48" s="445"/>
      <c r="CE48" s="445"/>
      <c r="CF48" s="445"/>
      <c r="CG48" s="445"/>
      <c r="CH48" s="445"/>
      <c r="CI48" s="445"/>
      <c r="CJ48" s="445"/>
      <c r="CK48" s="445"/>
      <c r="CL48" s="445"/>
      <c r="CM48" s="445"/>
      <c r="CN48" s="445"/>
      <c r="CO48" s="445"/>
      <c r="CP48" s="445"/>
      <c r="CQ48" s="445"/>
      <c r="CR48" s="445"/>
      <c r="CS48" s="445"/>
      <c r="CT48" s="445"/>
      <c r="CU48" s="445"/>
      <c r="CV48" s="445"/>
      <c r="CW48" s="445"/>
      <c r="CX48" s="445"/>
      <c r="CY48" s="445"/>
      <c r="CZ48" s="445"/>
      <c r="DA48" s="445"/>
      <c r="DB48" s="445"/>
      <c r="DC48" s="445"/>
      <c r="DD48" s="445"/>
      <c r="DE48" s="445"/>
      <c r="DF48" s="445"/>
      <c r="DG48" s="445"/>
      <c r="DH48" s="445"/>
      <c r="DI48" s="445"/>
      <c r="DJ48" s="445"/>
      <c r="DK48" s="445"/>
      <c r="DL48" s="445"/>
      <c r="DM48" s="445"/>
      <c r="DN48" s="445"/>
      <c r="DO48" s="445"/>
      <c r="DP48" s="445"/>
      <c r="DQ48" s="445"/>
      <c r="DR48" s="445"/>
      <c r="DS48" s="445"/>
      <c r="DT48" s="445"/>
      <c r="DU48" s="445"/>
      <c r="DV48" s="445"/>
      <c r="DW48" s="445"/>
      <c r="DX48" s="445"/>
    </row>
    <row r="49" spans="1:128" ht="13.5" customHeight="1" x14ac:dyDescent="0.25">
      <c r="A49" s="118"/>
      <c r="B49" s="143"/>
      <c r="C49" s="143"/>
      <c r="D49" s="143" t="str">
        <f ca="1">CONCATENATE(E40,E42,E43,E44,E45,E46,E47,"A",AM35,"B",AM36,"P",AM37,'A - DEFINICE SD'!BP93,'A - DEFINICE SD'!BP94,'A - DEFINICE SD'!BP95,"Z",'A - DEFINICE SD'!BM93,"VDU",'A - DEFINICE SD'!BQ97,'A - DEFINICE SD'!AA46)</f>
        <v>0000000ABPO0S0V0Z105VDU1785</v>
      </c>
      <c r="E49" s="143"/>
      <c r="F49" s="143"/>
      <c r="G49" s="143"/>
      <c r="H49" s="502"/>
      <c r="I49" s="434"/>
      <c r="J49" s="9"/>
      <c r="K49" s="9"/>
      <c r="L49" s="9"/>
      <c r="M49" s="9"/>
      <c r="N49" s="9"/>
      <c r="O49" s="9"/>
      <c r="P49" s="9"/>
      <c r="Q49" s="435"/>
      <c r="R49" s="9"/>
      <c r="S49" s="9"/>
      <c r="T49" s="9"/>
      <c r="U49" s="9"/>
      <c r="V49" s="9"/>
      <c r="W49" s="9"/>
      <c r="X49" s="9"/>
      <c r="Y49" s="434"/>
      <c r="Z49" s="143"/>
      <c r="AA49" s="143"/>
      <c r="AB49" s="143"/>
      <c r="AC49" s="143"/>
      <c r="AD49" s="434"/>
      <c r="AE49" s="461"/>
      <c r="AF49" s="569"/>
      <c r="AG49" s="461"/>
      <c r="AH49" s="461"/>
      <c r="AI49" s="461"/>
      <c r="AJ49" s="479"/>
      <c r="AK49" s="470"/>
      <c r="AL49" s="470"/>
      <c r="AM49" s="470"/>
      <c r="AN49" s="480"/>
      <c r="AO49" s="461"/>
      <c r="AP49" s="461"/>
      <c r="AQ49" s="461"/>
      <c r="AR49" s="461"/>
      <c r="AS49" s="461"/>
      <c r="AT49" s="434"/>
      <c r="AV49" s="445"/>
      <c r="AW49" s="445"/>
      <c r="AX49" s="445"/>
      <c r="AY49" s="445"/>
      <c r="AZ49" s="445"/>
      <c r="BA49" s="445"/>
      <c r="BB49" s="445"/>
      <c r="BC49" s="445"/>
      <c r="BD49" s="445"/>
      <c r="BE49" s="445"/>
      <c r="BF49" s="445"/>
      <c r="BG49" s="445"/>
      <c r="BH49" s="445"/>
      <c r="BI49" s="445"/>
      <c r="BJ49" s="445"/>
      <c r="BK49" s="445"/>
      <c r="BL49" s="445"/>
      <c r="BM49" s="445"/>
      <c r="BN49" s="445"/>
      <c r="BO49" s="445"/>
      <c r="BP49" s="445"/>
      <c r="BQ49" s="445"/>
      <c r="BR49" s="445"/>
      <c r="BS49" s="445"/>
      <c r="BT49" s="445"/>
      <c r="BU49" s="445"/>
      <c r="BV49" s="445"/>
      <c r="BW49" s="445"/>
      <c r="BX49" s="445"/>
      <c r="BY49" s="445"/>
      <c r="BZ49" s="445"/>
      <c r="CA49" s="445"/>
      <c r="CB49" s="445"/>
      <c r="CC49" s="445"/>
      <c r="CD49" s="445"/>
      <c r="CE49" s="445"/>
      <c r="CF49" s="445"/>
      <c r="CG49" s="445"/>
      <c r="CH49" s="445"/>
      <c r="CI49" s="445"/>
      <c r="CJ49" s="445"/>
      <c r="CK49" s="445"/>
      <c r="CL49" s="445"/>
      <c r="CM49" s="445"/>
      <c r="CN49" s="445"/>
      <c r="CO49" s="445"/>
      <c r="CP49" s="445"/>
      <c r="CQ49" s="445"/>
      <c r="CR49" s="445"/>
      <c r="CS49" s="445"/>
      <c r="CT49" s="445"/>
      <c r="CU49" s="445"/>
      <c r="CV49" s="445"/>
      <c r="CW49" s="445"/>
      <c r="CX49" s="445"/>
      <c r="CY49" s="445"/>
      <c r="CZ49" s="445"/>
      <c r="DA49" s="445"/>
      <c r="DB49" s="445"/>
      <c r="DC49" s="445"/>
      <c r="DD49" s="445"/>
      <c r="DE49" s="445"/>
      <c r="DF49" s="445"/>
      <c r="DG49" s="445"/>
      <c r="DH49" s="445"/>
      <c r="DI49" s="445"/>
      <c r="DJ49" s="445"/>
      <c r="DK49" s="445"/>
      <c r="DL49" s="445"/>
      <c r="DM49" s="445"/>
      <c r="DN49" s="445"/>
      <c r="DO49" s="445"/>
      <c r="DP49" s="445"/>
      <c r="DQ49" s="445"/>
      <c r="DR49" s="445"/>
      <c r="DS49" s="445"/>
      <c r="DT49" s="445"/>
      <c r="DU49" s="445"/>
      <c r="DV49" s="445"/>
      <c r="DW49" s="445"/>
      <c r="DX49" s="445"/>
    </row>
    <row r="50" spans="1:128" ht="13.5" customHeight="1" x14ac:dyDescent="0.3">
      <c r="A50" s="118"/>
      <c r="B50" s="143"/>
      <c r="C50" s="143"/>
      <c r="D50" s="143"/>
      <c r="E50" s="143"/>
      <c r="F50" s="143"/>
      <c r="G50" s="143"/>
      <c r="H50" s="502"/>
      <c r="I50" s="434"/>
      <c r="J50" s="9"/>
      <c r="K50" s="9"/>
      <c r="L50" s="9"/>
      <c r="M50" s="9"/>
      <c r="N50" s="9"/>
      <c r="O50" s="9"/>
      <c r="P50" s="9"/>
      <c r="Q50" s="435"/>
      <c r="R50" s="9"/>
      <c r="S50" s="442" t="s">
        <v>49</v>
      </c>
      <c r="T50" s="9"/>
      <c r="U50" s="9"/>
      <c r="V50" s="9"/>
      <c r="W50" s="9"/>
      <c r="X50" s="9"/>
      <c r="Y50" s="434"/>
      <c r="Z50" s="143"/>
      <c r="AA50" s="143"/>
      <c r="AB50" s="143"/>
      <c r="AC50" s="143"/>
      <c r="AD50" s="434"/>
      <c r="AE50" s="461"/>
      <c r="AF50" s="569"/>
      <c r="AG50" s="461"/>
      <c r="AH50" s="116"/>
      <c r="AI50" s="461"/>
      <c r="AJ50" s="479"/>
      <c r="AK50" s="470"/>
      <c r="AL50" s="470"/>
      <c r="AM50" s="470"/>
      <c r="AN50" s="480"/>
      <c r="AO50" s="461"/>
      <c r="AP50" s="461"/>
      <c r="AQ50" s="461"/>
      <c r="AR50" s="461"/>
      <c r="AS50" s="461"/>
      <c r="AT50" s="434"/>
      <c r="AV50" s="445"/>
      <c r="AW50" s="445"/>
      <c r="AX50" s="445"/>
      <c r="AY50" s="445"/>
      <c r="AZ50" s="445"/>
      <c r="BA50" s="445"/>
      <c r="BB50" s="445"/>
      <c r="BC50" s="445"/>
      <c r="BD50" s="445"/>
      <c r="BE50" s="445"/>
      <c r="BF50" s="445"/>
      <c r="BG50" s="445"/>
      <c r="BH50" s="445"/>
      <c r="BI50" s="445"/>
      <c r="BJ50" s="445"/>
      <c r="BK50" s="445"/>
      <c r="BL50" s="445"/>
      <c r="BM50" s="445"/>
      <c r="BN50" s="445"/>
      <c r="BO50" s="445"/>
      <c r="BP50" s="445"/>
      <c r="BQ50" s="445"/>
      <c r="BR50" s="445"/>
      <c r="BS50" s="445"/>
      <c r="BT50" s="445"/>
      <c r="BU50" s="445"/>
      <c r="BV50" s="445"/>
      <c r="BW50" s="445"/>
      <c r="BX50" s="445"/>
      <c r="BY50" s="445"/>
      <c r="BZ50" s="445"/>
      <c r="CA50" s="445"/>
      <c r="CB50" s="445"/>
      <c r="CC50" s="445"/>
      <c r="CD50" s="445"/>
      <c r="CE50" s="445"/>
      <c r="CF50" s="445"/>
      <c r="CG50" s="445"/>
      <c r="CH50" s="445"/>
      <c r="CI50" s="445"/>
      <c r="CJ50" s="445"/>
      <c r="CK50" s="445"/>
      <c r="CL50" s="445"/>
      <c r="CM50" s="445"/>
      <c r="CN50" s="445"/>
      <c r="CO50" s="445"/>
      <c r="CP50" s="445"/>
      <c r="CQ50" s="445"/>
      <c r="CR50" s="445"/>
      <c r="CS50" s="445"/>
      <c r="CT50" s="445"/>
      <c r="CU50" s="445"/>
      <c r="CV50" s="445"/>
      <c r="CW50" s="445"/>
      <c r="CX50" s="445"/>
      <c r="CY50" s="445"/>
      <c r="CZ50" s="445"/>
      <c r="DA50" s="445"/>
      <c r="DB50" s="445"/>
      <c r="DC50" s="445"/>
      <c r="DD50" s="445"/>
      <c r="DE50" s="445"/>
      <c r="DF50" s="445"/>
      <c r="DG50" s="445"/>
      <c r="DH50" s="445"/>
      <c r="DI50" s="445"/>
      <c r="DJ50" s="445"/>
      <c r="DK50" s="445"/>
      <c r="DL50" s="445"/>
      <c r="DM50" s="445"/>
      <c r="DN50" s="445"/>
      <c r="DO50" s="445"/>
      <c r="DP50" s="445"/>
      <c r="DQ50" s="445"/>
      <c r="DR50" s="445"/>
      <c r="DS50" s="445"/>
      <c r="DT50" s="445"/>
      <c r="DU50" s="445"/>
      <c r="DV50" s="445"/>
      <c r="DW50" s="445"/>
      <c r="DX50" s="445"/>
    </row>
    <row r="51" spans="1:128" ht="13.5" customHeight="1" x14ac:dyDescent="0.25">
      <c r="A51" s="118"/>
      <c r="B51" s="143"/>
      <c r="C51" s="143"/>
      <c r="D51" s="143"/>
      <c r="E51" s="143"/>
      <c r="F51" s="143"/>
      <c r="G51" s="143"/>
      <c r="H51" s="502"/>
      <c r="I51" s="434"/>
      <c r="J51" s="9"/>
      <c r="K51" s="9"/>
      <c r="L51" s="9"/>
      <c r="M51" s="9"/>
      <c r="N51" s="9"/>
      <c r="O51" s="9"/>
      <c r="P51" s="9"/>
      <c r="Q51" s="435"/>
      <c r="R51" s="9"/>
      <c r="S51" s="9"/>
      <c r="T51" s="9"/>
      <c r="U51" s="9"/>
      <c r="V51" s="9"/>
      <c r="W51" s="9"/>
      <c r="X51" s="9"/>
      <c r="Y51" s="434"/>
      <c r="Z51" s="143"/>
      <c r="AA51" s="143"/>
      <c r="AB51" s="143"/>
      <c r="AC51" s="143"/>
      <c r="AD51" s="434"/>
      <c r="AE51" s="461"/>
      <c r="AF51" s="569"/>
      <c r="AG51" s="505" t="s">
        <v>56</v>
      </c>
      <c r="AH51" s="461"/>
      <c r="AI51" s="461"/>
      <c r="AJ51" s="479"/>
      <c r="AK51" s="470"/>
      <c r="AL51" s="470"/>
      <c r="AM51" s="470"/>
      <c r="AN51" s="480"/>
      <c r="AO51" s="461"/>
      <c r="AP51" s="461"/>
      <c r="AQ51" s="505" t="s">
        <v>56</v>
      </c>
      <c r="AR51" s="461"/>
      <c r="AS51" s="461"/>
      <c r="AT51" s="434"/>
      <c r="AV51" s="445"/>
      <c r="AW51" s="445"/>
      <c r="AX51" s="445"/>
      <c r="AY51" s="445"/>
      <c r="AZ51" s="445"/>
      <c r="BA51" s="445"/>
      <c r="BB51" s="445"/>
      <c r="BC51" s="445"/>
      <c r="BD51" s="445"/>
      <c r="BE51" s="445"/>
      <c r="BF51" s="445"/>
      <c r="BG51" s="445"/>
      <c r="BH51" s="445"/>
      <c r="BI51" s="445"/>
      <c r="BJ51" s="445"/>
      <c r="BK51" s="445"/>
      <c r="BL51" s="445"/>
      <c r="BM51" s="445"/>
      <c r="BN51" s="445"/>
      <c r="BO51" s="445"/>
      <c r="BP51" s="445"/>
      <c r="BQ51" s="445"/>
      <c r="BR51" s="445"/>
      <c r="BS51" s="445"/>
      <c r="BT51" s="445"/>
      <c r="BU51" s="445"/>
      <c r="BV51" s="445"/>
      <c r="BW51" s="445"/>
      <c r="BX51" s="445"/>
      <c r="BY51" s="445"/>
      <c r="BZ51" s="445"/>
      <c r="CA51" s="445"/>
      <c r="CB51" s="445"/>
      <c r="CC51" s="445"/>
      <c r="CD51" s="445"/>
      <c r="CE51" s="445"/>
      <c r="CF51" s="445"/>
      <c r="CG51" s="445"/>
      <c r="CH51" s="445"/>
      <c r="CI51" s="445"/>
      <c r="CJ51" s="445"/>
      <c r="CK51" s="445"/>
      <c r="CL51" s="445"/>
      <c r="CM51" s="445"/>
      <c r="CN51" s="445"/>
      <c r="CO51" s="445"/>
      <c r="CP51" s="445"/>
      <c r="CQ51" s="445"/>
      <c r="CR51" s="445"/>
      <c r="CS51" s="445"/>
      <c r="CT51" s="445"/>
      <c r="CU51" s="445"/>
      <c r="CV51" s="445"/>
      <c r="CW51" s="445"/>
      <c r="CX51" s="445"/>
      <c r="CY51" s="445"/>
      <c r="CZ51" s="445"/>
      <c r="DA51" s="445"/>
      <c r="DB51" s="445"/>
      <c r="DC51" s="445"/>
      <c r="DD51" s="445"/>
      <c r="DE51" s="445"/>
      <c r="DF51" s="445"/>
      <c r="DG51" s="445"/>
      <c r="DH51" s="445"/>
      <c r="DI51" s="445"/>
      <c r="DJ51" s="445"/>
      <c r="DK51" s="445"/>
      <c r="DL51" s="445"/>
      <c r="DM51" s="445"/>
      <c r="DN51" s="445"/>
      <c r="DO51" s="445"/>
      <c r="DP51" s="445"/>
      <c r="DQ51" s="445"/>
      <c r="DR51" s="445"/>
      <c r="DS51" s="445"/>
      <c r="DT51" s="445"/>
      <c r="DU51" s="445"/>
      <c r="DV51" s="445"/>
      <c r="DW51" s="445"/>
      <c r="DX51" s="445"/>
    </row>
    <row r="52" spans="1:128" ht="15.75" x14ac:dyDescent="0.25">
      <c r="A52" s="118"/>
      <c r="H52" s="441"/>
      <c r="I52" s="434"/>
      <c r="J52" s="436"/>
      <c r="K52" s="436"/>
      <c r="L52" s="436"/>
      <c r="M52" s="436"/>
      <c r="N52" s="436"/>
      <c r="O52" s="436"/>
      <c r="P52" s="436"/>
      <c r="Q52" s="437"/>
      <c r="R52" s="436"/>
      <c r="S52" s="436"/>
      <c r="T52" s="436"/>
      <c r="U52" s="436"/>
      <c r="V52" s="436"/>
      <c r="W52" s="436"/>
      <c r="X52" s="436"/>
      <c r="Y52" s="434"/>
      <c r="Z52" s="143"/>
      <c r="AA52" s="501"/>
      <c r="AB52" s="501"/>
      <c r="AC52" s="143"/>
      <c r="AD52" s="434"/>
      <c r="AE52" s="470"/>
      <c r="AF52" s="482"/>
      <c r="AG52" s="489" t="str">
        <f>IF(E44=1,1,"")</f>
        <v/>
      </c>
      <c r="AH52" s="482"/>
      <c r="AI52" s="482"/>
      <c r="AJ52" s="483"/>
      <c r="AK52" s="482"/>
      <c r="AL52" s="482"/>
      <c r="AM52" s="482"/>
      <c r="AN52" s="484"/>
      <c r="AO52" s="482"/>
      <c r="AP52" s="482"/>
      <c r="AQ52" s="489" t="str">
        <f>IF(E45=1,1,"")</f>
        <v/>
      </c>
      <c r="AR52" s="482"/>
      <c r="AS52" s="470"/>
      <c r="AT52" s="434"/>
      <c r="AV52" s="445"/>
      <c r="AW52" s="445"/>
      <c r="AX52" s="445"/>
      <c r="AY52" s="445"/>
      <c r="AZ52" s="445"/>
      <c r="BA52" s="445"/>
      <c r="BB52" s="445"/>
      <c r="BC52" s="445"/>
      <c r="BD52" s="445"/>
      <c r="BE52" s="445"/>
      <c r="BF52" s="445"/>
      <c r="BG52" s="445"/>
      <c r="BH52" s="445"/>
      <c r="BI52" s="445"/>
      <c r="BJ52" s="445"/>
      <c r="BK52" s="445"/>
      <c r="BL52" s="445"/>
      <c r="BM52" s="445"/>
      <c r="BN52" s="445"/>
      <c r="BO52" s="445"/>
      <c r="BP52" s="445"/>
      <c r="BQ52" s="445"/>
      <c r="BR52" s="445"/>
      <c r="BS52" s="445"/>
      <c r="BT52" s="445"/>
      <c r="BU52" s="445"/>
      <c r="BV52" s="445"/>
      <c r="BW52" s="445"/>
      <c r="BX52" s="445"/>
      <c r="BY52" s="445"/>
      <c r="BZ52" s="445"/>
      <c r="CA52" s="445"/>
      <c r="CB52" s="445"/>
      <c r="CC52" s="445"/>
      <c r="CD52" s="445"/>
      <c r="CE52" s="445"/>
      <c r="CF52" s="445"/>
      <c r="CG52" s="445"/>
      <c r="CH52" s="445"/>
      <c r="CI52" s="445"/>
      <c r="CJ52" s="445"/>
      <c r="CK52" s="445"/>
      <c r="CL52" s="445"/>
      <c r="CM52" s="445"/>
      <c r="CN52" s="445"/>
      <c r="CO52" s="445"/>
      <c r="CP52" s="445"/>
      <c r="CQ52" s="445"/>
      <c r="CR52" s="445"/>
      <c r="CS52" s="445"/>
      <c r="CT52" s="445"/>
      <c r="CU52" s="445"/>
      <c r="CV52" s="445"/>
      <c r="CW52" s="445"/>
      <c r="CX52" s="445"/>
      <c r="CY52" s="445"/>
      <c r="CZ52" s="445"/>
      <c r="DA52" s="445"/>
      <c r="DB52" s="445"/>
      <c r="DC52" s="445"/>
      <c r="DD52" s="445"/>
      <c r="DE52" s="445"/>
      <c r="DF52" s="445"/>
      <c r="DG52" s="445"/>
      <c r="DH52" s="445"/>
      <c r="DI52" s="445"/>
      <c r="DJ52" s="445"/>
      <c r="DK52" s="445"/>
      <c r="DL52" s="445"/>
      <c r="DM52" s="445"/>
      <c r="DN52" s="445"/>
      <c r="DO52" s="445"/>
      <c r="DP52" s="445"/>
      <c r="DQ52" s="445"/>
      <c r="DR52" s="445"/>
      <c r="DS52" s="445"/>
      <c r="DT52" s="445"/>
      <c r="DU52" s="445"/>
      <c r="DV52" s="445"/>
      <c r="DW52" s="445"/>
      <c r="DX52" s="445"/>
    </row>
    <row r="53" spans="1:128" x14ac:dyDescent="0.25">
      <c r="A53" s="118"/>
      <c r="H53" s="24"/>
      <c r="I53" s="434"/>
      <c r="J53" s="9"/>
      <c r="K53" s="9"/>
      <c r="L53" s="9"/>
      <c r="M53" s="9"/>
      <c r="N53" s="9"/>
      <c r="O53" s="9"/>
      <c r="P53" s="9"/>
      <c r="Q53" s="435"/>
      <c r="R53" s="9"/>
      <c r="S53" s="9"/>
      <c r="T53" s="9"/>
      <c r="U53" s="9"/>
      <c r="V53" s="9"/>
      <c r="W53" s="9"/>
      <c r="X53" s="9"/>
      <c r="Y53" s="434"/>
      <c r="Z53" s="143"/>
      <c r="AA53" s="501"/>
      <c r="AB53" s="501"/>
      <c r="AC53" s="143"/>
      <c r="AD53" s="434"/>
      <c r="AE53" s="470"/>
      <c r="AF53" s="470"/>
      <c r="AG53" s="470"/>
      <c r="AH53" s="481" t="s">
        <v>328</v>
      </c>
      <c r="AI53" s="470"/>
      <c r="AJ53" s="479"/>
      <c r="AK53" s="470"/>
      <c r="AL53" s="470"/>
      <c r="AM53" s="470"/>
      <c r="AN53" s="480"/>
      <c r="AO53" s="470"/>
      <c r="AP53" s="470"/>
      <c r="AQ53" s="470"/>
      <c r="AR53" s="470"/>
      <c r="AS53" s="470"/>
      <c r="AT53" s="434"/>
      <c r="AV53" s="445"/>
      <c r="AW53" s="445"/>
      <c r="AX53" s="445"/>
      <c r="AY53" s="445"/>
      <c r="AZ53" s="445"/>
      <c r="BA53" s="445"/>
      <c r="BB53" s="445"/>
      <c r="BC53" s="445"/>
      <c r="BD53" s="445"/>
      <c r="BE53" s="445"/>
      <c r="BF53" s="445"/>
      <c r="BG53" s="445"/>
      <c r="BH53" s="445"/>
      <c r="BI53" s="445"/>
      <c r="BJ53" s="445"/>
      <c r="BK53" s="445"/>
      <c r="BL53" s="445"/>
      <c r="BM53" s="445"/>
      <c r="BN53" s="445"/>
      <c r="BO53" s="445"/>
      <c r="BP53" s="445"/>
      <c r="BQ53" s="445"/>
      <c r="BR53" s="445"/>
      <c r="BS53" s="445"/>
      <c r="BT53" s="445"/>
      <c r="BU53" s="445"/>
      <c r="BV53" s="445"/>
      <c r="BW53" s="445"/>
      <c r="BX53" s="445"/>
      <c r="BY53" s="445"/>
      <c r="BZ53" s="445"/>
      <c r="CA53" s="445"/>
      <c r="CB53" s="445"/>
      <c r="CC53" s="445"/>
      <c r="CD53" s="445"/>
      <c r="CE53" s="445"/>
      <c r="CF53" s="445"/>
      <c r="CG53" s="445"/>
      <c r="CH53" s="445"/>
      <c r="CI53" s="445"/>
      <c r="CJ53" s="445"/>
      <c r="CK53" s="445"/>
      <c r="CL53" s="445"/>
      <c r="CM53" s="445"/>
      <c r="CN53" s="445"/>
      <c r="CO53" s="445"/>
      <c r="CP53" s="445"/>
      <c r="CQ53" s="445"/>
      <c r="CR53" s="445"/>
      <c r="CS53" s="445"/>
      <c r="CT53" s="445"/>
      <c r="CU53" s="445"/>
      <c r="CV53" s="445"/>
      <c r="CW53" s="445"/>
      <c r="CX53" s="445"/>
      <c r="CY53" s="445"/>
      <c r="CZ53" s="445"/>
      <c r="DA53" s="445"/>
      <c r="DB53" s="445"/>
      <c r="DC53" s="445"/>
      <c r="DD53" s="445"/>
      <c r="DE53" s="445"/>
      <c r="DF53" s="445"/>
      <c r="DG53" s="445"/>
      <c r="DH53" s="445"/>
      <c r="DI53" s="445"/>
      <c r="DJ53" s="445"/>
      <c r="DK53" s="445"/>
      <c r="DL53" s="445"/>
      <c r="DM53" s="445"/>
      <c r="DN53" s="445"/>
      <c r="DO53" s="445"/>
      <c r="DP53" s="445"/>
      <c r="DQ53" s="445"/>
      <c r="DR53" s="445"/>
      <c r="DS53" s="445"/>
      <c r="DT53" s="445"/>
      <c r="DU53" s="445"/>
      <c r="DV53" s="445"/>
      <c r="DW53" s="445"/>
      <c r="DX53" s="445"/>
    </row>
    <row r="54" spans="1:128" ht="15" customHeight="1" x14ac:dyDescent="0.25">
      <c r="A54" s="118"/>
      <c r="H54" s="24"/>
      <c r="I54" s="434"/>
      <c r="J54" s="9"/>
      <c r="K54" s="9"/>
      <c r="L54" s="9"/>
      <c r="M54" s="9"/>
      <c r="N54" s="9"/>
      <c r="O54" s="9"/>
      <c r="P54" s="9"/>
      <c r="Q54" s="435"/>
      <c r="R54" s="9"/>
      <c r="S54" s="9"/>
      <c r="T54" s="9"/>
      <c r="U54" s="9"/>
      <c r="V54" s="9"/>
      <c r="W54" s="9"/>
      <c r="X54" s="9"/>
      <c r="Y54" s="434"/>
      <c r="Z54" s="143"/>
      <c r="AA54" s="501"/>
      <c r="AB54" s="501"/>
      <c r="AC54" s="143"/>
      <c r="AD54" s="434"/>
      <c r="AE54" s="461"/>
      <c r="AF54" s="461"/>
      <c r="AG54" s="461"/>
      <c r="AH54" s="461"/>
      <c r="AI54" s="461"/>
      <c r="AJ54" s="479"/>
      <c r="AK54" s="470"/>
      <c r="AL54" s="470"/>
      <c r="AM54" s="470"/>
      <c r="AN54" s="480"/>
      <c r="AO54" s="461"/>
      <c r="AP54" s="461"/>
      <c r="AQ54" s="461"/>
      <c r="AR54" s="461"/>
      <c r="AS54" s="461"/>
      <c r="AT54" s="434"/>
      <c r="AV54" s="445"/>
      <c r="AW54" s="445"/>
      <c r="AX54" s="445"/>
      <c r="AY54" s="445"/>
      <c r="AZ54" s="445"/>
      <c r="BA54" s="445"/>
      <c r="BB54" s="445"/>
      <c r="BC54" s="445"/>
      <c r="BD54" s="445"/>
      <c r="BE54" s="445"/>
      <c r="BF54" s="445"/>
      <c r="BG54" s="445"/>
      <c r="BH54" s="445"/>
      <c r="BI54" s="445"/>
      <c r="BJ54" s="445"/>
      <c r="BK54" s="445"/>
      <c r="BL54" s="445"/>
      <c r="BM54" s="445"/>
      <c r="BN54" s="445"/>
      <c r="BO54" s="445"/>
      <c r="BP54" s="445"/>
      <c r="BQ54" s="445"/>
      <c r="BR54" s="445"/>
      <c r="BS54" s="445"/>
      <c r="BT54" s="445"/>
      <c r="BU54" s="445"/>
      <c r="BV54" s="445"/>
      <c r="BW54" s="445"/>
      <c r="BX54" s="445"/>
      <c r="BY54" s="445"/>
      <c r="BZ54" s="445"/>
      <c r="CA54" s="445"/>
      <c r="CB54" s="445"/>
      <c r="CC54" s="445"/>
      <c r="CD54" s="445"/>
      <c r="CE54" s="445"/>
      <c r="CF54" s="445"/>
      <c r="CG54" s="445"/>
      <c r="CH54" s="445"/>
      <c r="CI54" s="445"/>
      <c r="CJ54" s="445"/>
      <c r="CK54" s="445"/>
      <c r="CL54" s="445"/>
      <c r="CM54" s="445"/>
      <c r="CN54" s="445"/>
      <c r="CO54" s="445"/>
      <c r="CP54" s="445"/>
      <c r="CQ54" s="445"/>
      <c r="CR54" s="445"/>
      <c r="CS54" s="445"/>
      <c r="CT54" s="445"/>
      <c r="CU54" s="445"/>
      <c r="CV54" s="445"/>
      <c r="CW54" s="445"/>
      <c r="CX54" s="445"/>
      <c r="CY54" s="445"/>
      <c r="CZ54" s="445"/>
      <c r="DA54" s="445"/>
      <c r="DB54" s="445"/>
      <c r="DC54" s="445"/>
      <c r="DD54" s="445"/>
      <c r="DE54" s="445"/>
      <c r="DF54" s="445"/>
      <c r="DG54" s="445"/>
      <c r="DH54" s="445"/>
      <c r="DI54" s="445"/>
      <c r="DJ54" s="445"/>
      <c r="DK54" s="445"/>
      <c r="DL54" s="445"/>
      <c r="DM54" s="445"/>
      <c r="DN54" s="445"/>
      <c r="DO54" s="445"/>
      <c r="DP54" s="445"/>
      <c r="DQ54" s="445"/>
      <c r="DR54" s="445"/>
      <c r="DS54" s="445"/>
      <c r="DT54" s="445"/>
      <c r="DU54" s="445"/>
      <c r="DV54" s="445"/>
      <c r="DW54" s="445"/>
      <c r="DX54" s="445"/>
    </row>
    <row r="55" spans="1:128" x14ac:dyDescent="0.25">
      <c r="A55" s="118"/>
      <c r="H55" s="24"/>
      <c r="I55" s="434"/>
      <c r="J55" s="9"/>
      <c r="K55" s="9"/>
      <c r="L55" s="9"/>
      <c r="M55" s="9"/>
      <c r="N55" s="9"/>
      <c r="O55" s="9"/>
      <c r="P55" s="9"/>
      <c r="Q55" s="435"/>
      <c r="R55" s="9"/>
      <c r="S55" s="9"/>
      <c r="T55" s="9"/>
      <c r="U55" s="9"/>
      <c r="V55" s="9"/>
      <c r="W55" s="9"/>
      <c r="X55" s="9"/>
      <c r="Y55" s="434"/>
      <c r="Z55" s="143"/>
      <c r="AA55" s="143"/>
      <c r="AB55" s="143"/>
      <c r="AC55" s="143"/>
      <c r="AD55" s="434"/>
      <c r="AE55" s="461"/>
      <c r="AF55" s="461"/>
      <c r="AG55" s="461"/>
      <c r="AH55" s="461"/>
      <c r="AI55" s="461"/>
      <c r="AJ55" s="479"/>
      <c r="AK55" s="470"/>
      <c r="AL55" s="470"/>
      <c r="AM55" s="470"/>
      <c r="AN55" s="480"/>
      <c r="AO55" s="461"/>
      <c r="AP55" s="461"/>
      <c r="AQ55" s="461"/>
      <c r="AR55" s="461"/>
      <c r="AS55" s="461"/>
      <c r="AT55" s="434"/>
      <c r="AV55" s="445"/>
      <c r="AW55" s="445"/>
      <c r="AX55" s="445"/>
      <c r="AY55" s="445"/>
      <c r="AZ55" s="445"/>
      <c r="BA55" s="445"/>
      <c r="BB55" s="445"/>
      <c r="BC55" s="445"/>
      <c r="BD55" s="445"/>
      <c r="BE55" s="445"/>
      <c r="BF55" s="445"/>
      <c r="BG55" s="445"/>
      <c r="BH55" s="445"/>
      <c r="BI55" s="445"/>
      <c r="BJ55" s="445"/>
      <c r="BK55" s="445"/>
      <c r="BL55" s="445"/>
      <c r="BM55" s="445"/>
      <c r="BN55" s="445"/>
      <c r="BO55" s="445"/>
      <c r="BP55" s="445"/>
      <c r="BQ55" s="445"/>
      <c r="BR55" s="445"/>
      <c r="BS55" s="445"/>
      <c r="BT55" s="445"/>
      <c r="BU55" s="445"/>
      <c r="BV55" s="445"/>
      <c r="BW55" s="445"/>
      <c r="BX55" s="445"/>
      <c r="BY55" s="445"/>
      <c r="BZ55" s="445"/>
      <c r="CA55" s="445"/>
      <c r="CB55" s="445"/>
      <c r="CC55" s="445"/>
      <c r="CD55" s="445"/>
      <c r="CE55" s="445"/>
      <c r="CF55" s="445"/>
      <c r="CG55" s="445"/>
      <c r="CH55" s="445"/>
      <c r="CI55" s="445"/>
      <c r="CJ55" s="445"/>
      <c r="CK55" s="445"/>
      <c r="CL55" s="445"/>
      <c r="CM55" s="445"/>
      <c r="CN55" s="445"/>
      <c r="CO55" s="445"/>
      <c r="CP55" s="445"/>
      <c r="CQ55" s="445"/>
      <c r="CR55" s="445"/>
      <c r="CS55" s="445"/>
      <c r="CT55" s="445"/>
      <c r="CU55" s="445"/>
      <c r="CV55" s="445"/>
      <c r="CW55" s="445"/>
      <c r="CX55" s="445"/>
      <c r="CY55" s="445"/>
      <c r="CZ55" s="445"/>
      <c r="DA55" s="445"/>
      <c r="DB55" s="445"/>
      <c r="DC55" s="445"/>
      <c r="DD55" s="445"/>
      <c r="DE55" s="445"/>
      <c r="DF55" s="445"/>
      <c r="DG55" s="445"/>
      <c r="DH55" s="445"/>
      <c r="DI55" s="445"/>
      <c r="DJ55" s="445"/>
      <c r="DK55" s="445"/>
      <c r="DL55" s="445"/>
      <c r="DM55" s="445"/>
      <c r="DN55" s="445"/>
      <c r="DO55" s="445"/>
      <c r="DP55" s="445"/>
      <c r="DQ55" s="445"/>
      <c r="DR55" s="445"/>
      <c r="DS55" s="445"/>
      <c r="DT55" s="445"/>
      <c r="DU55" s="445"/>
      <c r="DV55" s="445"/>
      <c r="DW55" s="445"/>
      <c r="DX55" s="445"/>
    </row>
    <row r="56" spans="1:128" ht="15" hidden="1" customHeight="1" x14ac:dyDescent="0.25">
      <c r="A56" s="118"/>
      <c r="H56" s="24"/>
      <c r="I56" s="434"/>
      <c r="J56" s="9"/>
      <c r="K56" s="9"/>
      <c r="L56" s="9"/>
      <c r="M56" s="9"/>
      <c r="N56" s="9"/>
      <c r="O56" s="9"/>
      <c r="P56" s="9"/>
      <c r="Q56" s="435"/>
      <c r="R56" s="9"/>
      <c r="S56" s="9"/>
      <c r="T56" s="9"/>
      <c r="U56" s="9"/>
      <c r="V56" s="9"/>
      <c r="W56" s="9"/>
      <c r="X56" s="9"/>
      <c r="Y56" s="434"/>
      <c r="Z56" s="143"/>
      <c r="AA56" s="143"/>
      <c r="AB56" s="143"/>
      <c r="AC56" s="143"/>
      <c r="AD56" s="434"/>
      <c r="AE56" s="461"/>
      <c r="AF56" s="461"/>
      <c r="AG56" s="461"/>
      <c r="AH56" s="461"/>
      <c r="AI56" s="461"/>
      <c r="AJ56" s="479"/>
      <c r="AK56" s="470"/>
      <c r="AL56" s="470"/>
      <c r="AM56" s="470"/>
      <c r="AN56" s="480"/>
      <c r="AO56" s="461"/>
      <c r="AP56" s="461"/>
      <c r="AQ56" s="461"/>
      <c r="AR56" s="461"/>
      <c r="AS56" s="461"/>
      <c r="AT56" s="434"/>
      <c r="AV56" s="445"/>
      <c r="AW56" s="445"/>
      <c r="AX56" s="445"/>
      <c r="AY56" s="445"/>
      <c r="AZ56" s="445"/>
      <c r="BA56" s="445"/>
      <c r="BB56" s="445"/>
      <c r="BC56" s="445"/>
      <c r="BD56" s="445"/>
      <c r="BE56" s="445"/>
      <c r="BF56" s="445"/>
      <c r="BG56" s="445"/>
      <c r="BH56" s="445"/>
      <c r="BI56" s="445"/>
      <c r="BJ56" s="445"/>
      <c r="BK56" s="445"/>
      <c r="BL56" s="445"/>
      <c r="BM56" s="445"/>
      <c r="BN56" s="445"/>
      <c r="BO56" s="445"/>
      <c r="BP56" s="445"/>
      <c r="BQ56" s="445"/>
      <c r="BR56" s="445"/>
      <c r="BS56" s="445"/>
      <c r="BT56" s="445"/>
      <c r="BU56" s="445"/>
      <c r="BV56" s="445"/>
      <c r="BW56" s="445"/>
      <c r="BX56" s="445"/>
      <c r="BY56" s="445"/>
      <c r="BZ56" s="445"/>
      <c r="CA56" s="445"/>
      <c r="CB56" s="445"/>
      <c r="CC56" s="445"/>
      <c r="CD56" s="445"/>
      <c r="CE56" s="445"/>
      <c r="CF56" s="445"/>
      <c r="CG56" s="445"/>
      <c r="CH56" s="445"/>
      <c r="CI56" s="445"/>
      <c r="CJ56" s="445"/>
      <c r="CK56" s="445"/>
      <c r="CL56" s="445"/>
      <c r="CM56" s="445"/>
      <c r="CN56" s="445"/>
      <c r="CO56" s="445"/>
      <c r="CP56" s="445"/>
      <c r="CQ56" s="445"/>
      <c r="CR56" s="445"/>
      <c r="CS56" s="445"/>
      <c r="CT56" s="445"/>
      <c r="CU56" s="445"/>
      <c r="CV56" s="445"/>
      <c r="CW56" s="445"/>
      <c r="CX56" s="445"/>
      <c r="CY56" s="445"/>
      <c r="CZ56" s="445"/>
      <c r="DA56" s="445"/>
      <c r="DB56" s="445"/>
      <c r="DC56" s="445"/>
      <c r="DD56" s="445"/>
      <c r="DE56" s="445"/>
      <c r="DF56" s="445"/>
      <c r="DG56" s="445"/>
      <c r="DH56" s="445"/>
      <c r="DI56" s="445"/>
      <c r="DJ56" s="445"/>
      <c r="DK56" s="445"/>
      <c r="DL56" s="445"/>
      <c r="DM56" s="445"/>
      <c r="DN56" s="445"/>
      <c r="DO56" s="445"/>
      <c r="DP56" s="445"/>
      <c r="DQ56" s="445"/>
      <c r="DR56" s="445"/>
      <c r="DS56" s="445"/>
      <c r="DT56" s="445"/>
      <c r="DU56" s="445"/>
      <c r="DV56" s="445"/>
      <c r="DW56" s="445"/>
      <c r="DX56" s="445"/>
    </row>
    <row r="57" spans="1:128" ht="15" customHeight="1" x14ac:dyDescent="0.25">
      <c r="A57" s="118"/>
      <c r="H57" s="24"/>
      <c r="I57" s="434"/>
      <c r="J57" s="9"/>
      <c r="K57" s="9"/>
      <c r="L57" s="9"/>
      <c r="M57" s="9"/>
      <c r="N57" s="9"/>
      <c r="O57" s="9"/>
      <c r="P57" s="9"/>
      <c r="Q57" s="435"/>
      <c r="R57" s="9"/>
      <c r="S57" s="9"/>
      <c r="T57" s="9"/>
      <c r="U57" s="9"/>
      <c r="V57" s="9"/>
      <c r="W57" s="9"/>
      <c r="X57" s="9"/>
      <c r="Y57" s="434"/>
      <c r="Z57" s="143"/>
      <c r="AA57" s="143"/>
      <c r="AB57" s="143"/>
      <c r="AC57" s="143"/>
      <c r="AD57" s="434"/>
      <c r="AE57" s="461"/>
      <c r="AF57" s="461"/>
      <c r="AG57" s="461"/>
      <c r="AH57" s="461"/>
      <c r="AI57" s="461"/>
      <c r="AJ57" s="479"/>
      <c r="AK57" s="470"/>
      <c r="AL57" s="470"/>
      <c r="AM57" s="470"/>
      <c r="AN57" s="480"/>
      <c r="AO57" s="461"/>
      <c r="AP57" s="461"/>
      <c r="AQ57" s="461"/>
      <c r="AR57" s="461"/>
      <c r="AS57" s="461"/>
      <c r="AT57" s="434"/>
      <c r="AV57" s="445"/>
      <c r="AW57" s="445"/>
      <c r="AX57" s="445"/>
      <c r="AY57" s="445"/>
      <c r="AZ57" s="445"/>
      <c r="BA57" s="445"/>
      <c r="BB57" s="445"/>
      <c r="BC57" s="445"/>
      <c r="BD57" s="445"/>
      <c r="BE57" s="445"/>
      <c r="BF57" s="445"/>
      <c r="BG57" s="445"/>
      <c r="BH57" s="445"/>
      <c r="BI57" s="445"/>
      <c r="BJ57" s="445"/>
      <c r="BK57" s="445"/>
      <c r="BL57" s="445"/>
      <c r="BM57" s="445"/>
      <c r="BN57" s="445"/>
      <c r="BO57" s="445"/>
      <c r="BP57" s="445"/>
      <c r="BQ57" s="445"/>
      <c r="BR57" s="445"/>
      <c r="BS57" s="445"/>
      <c r="BT57" s="445"/>
      <c r="BU57" s="445"/>
      <c r="BV57" s="445"/>
      <c r="BW57" s="445"/>
      <c r="BX57" s="445"/>
      <c r="BY57" s="445"/>
      <c r="BZ57" s="445"/>
      <c r="CA57" s="445"/>
      <c r="CB57" s="445"/>
      <c r="CC57" s="445"/>
      <c r="CD57" s="445"/>
      <c r="CE57" s="445"/>
      <c r="CF57" s="445"/>
      <c r="CG57" s="445"/>
      <c r="CH57" s="445"/>
      <c r="CI57" s="445"/>
      <c r="CJ57" s="445"/>
      <c r="CK57" s="445"/>
      <c r="CL57" s="445"/>
      <c r="CM57" s="445"/>
      <c r="CN57" s="445"/>
      <c r="CO57" s="445"/>
      <c r="CP57" s="445"/>
      <c r="CQ57" s="445"/>
      <c r="CR57" s="445"/>
      <c r="CS57" s="445"/>
      <c r="CT57" s="445"/>
      <c r="CU57" s="445"/>
      <c r="CV57" s="445"/>
      <c r="CW57" s="445"/>
      <c r="CX57" s="445"/>
      <c r="CY57" s="445"/>
      <c r="CZ57" s="445"/>
      <c r="DA57" s="445"/>
      <c r="DB57" s="445"/>
      <c r="DC57" s="445"/>
      <c r="DD57" s="445"/>
      <c r="DE57" s="445"/>
      <c r="DF57" s="445"/>
      <c r="DG57" s="445"/>
      <c r="DH57" s="445"/>
      <c r="DI57" s="445"/>
      <c r="DJ57" s="445"/>
      <c r="DK57" s="445"/>
      <c r="DL57" s="445"/>
      <c r="DM57" s="445"/>
      <c r="DN57" s="445"/>
      <c r="DO57" s="445"/>
      <c r="DP57" s="445"/>
      <c r="DQ57" s="445"/>
      <c r="DR57" s="445"/>
      <c r="DS57" s="445"/>
      <c r="DT57" s="445"/>
      <c r="DU57" s="445"/>
      <c r="DV57" s="445"/>
      <c r="DW57" s="445"/>
      <c r="DX57" s="445"/>
    </row>
    <row r="58" spans="1:128" hidden="1" x14ac:dyDescent="0.25">
      <c r="A58" s="118"/>
      <c r="H58" s="24"/>
      <c r="I58" s="434"/>
      <c r="J58" s="9"/>
      <c r="K58" s="9"/>
      <c r="L58" s="9"/>
      <c r="M58" s="9"/>
      <c r="N58" s="9"/>
      <c r="O58" s="9"/>
      <c r="P58" s="9"/>
      <c r="Q58" s="435"/>
      <c r="R58" s="9"/>
      <c r="S58" s="9"/>
      <c r="T58" s="9"/>
      <c r="U58" s="9"/>
      <c r="V58" s="9"/>
      <c r="W58" s="9"/>
      <c r="X58" s="9"/>
      <c r="Y58" s="434"/>
      <c r="Z58" s="143"/>
      <c r="AA58" s="143"/>
      <c r="AB58" s="143"/>
      <c r="AC58" s="143"/>
      <c r="AD58" s="434"/>
      <c r="AE58" s="461"/>
      <c r="AF58" s="461"/>
      <c r="AG58" s="461"/>
      <c r="AH58" s="461"/>
      <c r="AI58" s="461"/>
      <c r="AJ58" s="479"/>
      <c r="AK58" s="470"/>
      <c r="AL58" s="470"/>
      <c r="AM58" s="470"/>
      <c r="AN58" s="480"/>
      <c r="AO58" s="461"/>
      <c r="AP58" s="461"/>
      <c r="AQ58" s="461"/>
      <c r="AR58" s="461"/>
      <c r="AS58" s="461"/>
      <c r="AT58" s="434"/>
      <c r="AV58" s="445"/>
      <c r="AW58" s="445"/>
      <c r="AX58" s="445"/>
      <c r="AY58" s="445"/>
      <c r="AZ58" s="445"/>
      <c r="BA58" s="445"/>
      <c r="BB58" s="445"/>
      <c r="BC58" s="445"/>
      <c r="BD58" s="445"/>
      <c r="BE58" s="445"/>
      <c r="BF58" s="445"/>
      <c r="BG58" s="445"/>
      <c r="BH58" s="445"/>
      <c r="BI58" s="445"/>
      <c r="BJ58" s="445"/>
      <c r="BK58" s="445"/>
      <c r="BL58" s="445"/>
      <c r="BM58" s="445"/>
      <c r="BN58" s="445"/>
      <c r="BO58" s="445"/>
      <c r="BP58" s="445"/>
      <c r="BQ58" s="445"/>
      <c r="BR58" s="445"/>
      <c r="BS58" s="445"/>
      <c r="BT58" s="445"/>
      <c r="BU58" s="445"/>
      <c r="BV58" s="445"/>
      <c r="BW58" s="445"/>
      <c r="BX58" s="445"/>
      <c r="BY58" s="445"/>
      <c r="BZ58" s="445"/>
      <c r="CA58" s="445"/>
      <c r="CB58" s="445"/>
      <c r="CC58" s="445"/>
      <c r="CD58" s="445"/>
      <c r="CE58" s="445"/>
      <c r="CF58" s="445"/>
      <c r="CG58" s="445"/>
      <c r="CH58" s="445"/>
      <c r="CI58" s="445"/>
      <c r="CJ58" s="445"/>
      <c r="CK58" s="445"/>
      <c r="CL58" s="445"/>
      <c r="CM58" s="445"/>
      <c r="CN58" s="445"/>
      <c r="CO58" s="445"/>
      <c r="CP58" s="445"/>
      <c r="CQ58" s="445"/>
      <c r="CR58" s="445"/>
      <c r="CS58" s="445"/>
      <c r="CT58" s="445"/>
      <c r="CU58" s="445"/>
      <c r="CV58" s="445"/>
      <c r="CW58" s="445"/>
      <c r="CX58" s="445"/>
      <c r="CY58" s="445"/>
      <c r="CZ58" s="445"/>
      <c r="DA58" s="445"/>
      <c r="DB58" s="445"/>
      <c r="DC58" s="445"/>
      <c r="DD58" s="445"/>
      <c r="DE58" s="445"/>
      <c r="DF58" s="445"/>
      <c r="DG58" s="445"/>
      <c r="DH58" s="445"/>
      <c r="DI58" s="445"/>
      <c r="DJ58" s="445"/>
      <c r="DK58" s="445"/>
      <c r="DL58" s="445"/>
      <c r="DM58" s="445"/>
      <c r="DN58" s="445"/>
      <c r="DO58" s="445"/>
      <c r="DP58" s="445"/>
      <c r="DQ58" s="445"/>
      <c r="DR58" s="445"/>
      <c r="DS58" s="445"/>
      <c r="DT58" s="445"/>
      <c r="DU58" s="445"/>
      <c r="DV58" s="445"/>
      <c r="DW58" s="445"/>
      <c r="DX58" s="445"/>
    </row>
    <row r="59" spans="1:128" ht="15.75" thickBot="1" x14ac:dyDescent="0.3">
      <c r="A59" s="118"/>
      <c r="G59" s="568" t="str">
        <f>CONCATENATE("VTO ="," ",'A - DEFINICE SD'!AA46)</f>
        <v xml:space="preserve">VTO = </v>
      </c>
      <c r="H59" s="24"/>
      <c r="I59" s="434"/>
      <c r="J59" s="9"/>
      <c r="K59" s="9"/>
      <c r="L59" s="9"/>
      <c r="M59" s="9"/>
      <c r="N59" s="443" t="s">
        <v>52</v>
      </c>
      <c r="O59" s="9"/>
      <c r="P59" s="9"/>
      <c r="Q59" s="435"/>
      <c r="R59" s="9"/>
      <c r="S59" s="9"/>
      <c r="T59" s="9"/>
      <c r="U59" s="9"/>
      <c r="V59" s="9"/>
      <c r="W59" s="9"/>
      <c r="X59" s="9"/>
      <c r="Y59" s="434"/>
      <c r="Z59" s="143"/>
      <c r="AA59" s="143"/>
      <c r="AB59" s="143"/>
      <c r="AC59" s="143"/>
      <c r="AD59" s="434"/>
      <c r="AE59" s="461"/>
      <c r="AF59" s="461"/>
      <c r="AG59" s="461"/>
      <c r="AH59" s="461"/>
      <c r="AI59" s="485"/>
      <c r="AJ59" s="486"/>
      <c r="AK59" s="487"/>
      <c r="AL59" s="487"/>
      <c r="AM59" s="487"/>
      <c r="AN59" s="488"/>
      <c r="AO59" s="461"/>
      <c r="AP59" s="461"/>
      <c r="AQ59" s="461"/>
      <c r="AR59" s="461"/>
      <c r="AS59" s="461"/>
      <c r="AT59" s="434"/>
      <c r="AV59" s="445"/>
      <c r="AW59" s="445"/>
      <c r="AX59" s="445"/>
      <c r="AY59" s="445"/>
      <c r="AZ59" s="445"/>
      <c r="BA59" s="445"/>
      <c r="BB59" s="445"/>
      <c r="BC59" s="445"/>
      <c r="BD59" s="445"/>
      <c r="BE59" s="445"/>
      <c r="BF59" s="445"/>
      <c r="BG59" s="445"/>
      <c r="BH59" s="445"/>
      <c r="BI59" s="445"/>
      <c r="BJ59" s="445"/>
      <c r="BK59" s="445"/>
      <c r="BL59" s="445"/>
      <c r="BM59" s="445"/>
      <c r="BN59" s="445"/>
      <c r="BO59" s="445"/>
      <c r="BP59" s="445"/>
      <c r="BQ59" s="445"/>
      <c r="BR59" s="445"/>
      <c r="BS59" s="445"/>
      <c r="BT59" s="445"/>
      <c r="BU59" s="445"/>
      <c r="BV59" s="445"/>
      <c r="BW59" s="445"/>
      <c r="BX59" s="445"/>
      <c r="BY59" s="445"/>
      <c r="BZ59" s="445"/>
      <c r="CA59" s="445"/>
      <c r="CB59" s="445"/>
      <c r="CC59" s="445"/>
      <c r="CD59" s="445"/>
      <c r="CE59" s="445"/>
      <c r="CF59" s="445"/>
      <c r="CG59" s="445"/>
      <c r="CH59" s="445"/>
      <c r="CI59" s="445"/>
      <c r="CJ59" s="445"/>
      <c r="CK59" s="445"/>
      <c r="CL59" s="445"/>
      <c r="CM59" s="445"/>
      <c r="CN59" s="445"/>
      <c r="CO59" s="445"/>
      <c r="CP59" s="445"/>
      <c r="CQ59" s="445"/>
      <c r="CR59" s="445"/>
      <c r="CS59" s="445"/>
      <c r="CT59" s="445"/>
      <c r="CU59" s="445"/>
      <c r="CV59" s="445"/>
      <c r="CW59" s="445"/>
      <c r="CX59" s="445"/>
      <c r="CY59" s="445"/>
      <c r="CZ59" s="445"/>
      <c r="DA59" s="445"/>
      <c r="DB59" s="445"/>
      <c r="DC59" s="445"/>
      <c r="DD59" s="445"/>
      <c r="DE59" s="445"/>
      <c r="DF59" s="445"/>
      <c r="DG59" s="445"/>
      <c r="DH59" s="445"/>
      <c r="DI59" s="445"/>
      <c r="DJ59" s="445"/>
      <c r="DK59" s="445"/>
      <c r="DL59" s="445"/>
      <c r="DM59" s="445"/>
      <c r="DN59" s="445"/>
      <c r="DO59" s="445"/>
      <c r="DP59" s="445"/>
      <c r="DQ59" s="445"/>
      <c r="DR59" s="445"/>
      <c r="DS59" s="445"/>
      <c r="DT59" s="445"/>
      <c r="DU59" s="445"/>
      <c r="DV59" s="445"/>
      <c r="DW59" s="445"/>
      <c r="DX59" s="445"/>
    </row>
    <row r="60" spans="1:128" ht="15.75" thickTop="1" x14ac:dyDescent="0.25">
      <c r="A60" s="118"/>
      <c r="G60" s="568"/>
      <c r="H60" s="24"/>
      <c r="I60" s="434"/>
      <c r="J60" s="9"/>
      <c r="K60" s="9"/>
      <c r="L60" s="9"/>
      <c r="M60" s="9"/>
      <c r="N60" s="9"/>
      <c r="O60" s="9"/>
      <c r="P60" s="9"/>
      <c r="Q60" s="435"/>
      <c r="R60" s="9"/>
      <c r="S60" s="9"/>
      <c r="T60" s="9"/>
      <c r="U60" s="9"/>
      <c r="V60" s="9"/>
      <c r="W60" s="9"/>
      <c r="X60" s="9"/>
      <c r="Y60" s="434"/>
      <c r="Z60" s="143"/>
      <c r="AA60" s="143"/>
      <c r="AB60" s="143"/>
      <c r="AC60" s="143"/>
      <c r="AD60" s="434"/>
      <c r="AE60" s="461"/>
      <c r="AF60" s="461"/>
      <c r="AG60" s="461"/>
      <c r="AH60" s="461"/>
      <c r="AI60" s="461"/>
      <c r="AJ60" s="461"/>
      <c r="AK60" s="461"/>
      <c r="AL60" s="470"/>
      <c r="AM60" s="461"/>
      <c r="AN60" s="461"/>
      <c r="AO60" s="461"/>
      <c r="AP60" s="461"/>
      <c r="AQ60" s="461"/>
      <c r="AR60" s="461"/>
      <c r="AS60" s="461"/>
      <c r="AT60" s="434"/>
      <c r="AV60" s="445"/>
      <c r="AW60" s="445"/>
      <c r="AX60" s="445"/>
      <c r="AY60" s="445"/>
      <c r="AZ60" s="445"/>
      <c r="BA60" s="445"/>
      <c r="BB60" s="445"/>
      <c r="BC60" s="445"/>
      <c r="BD60" s="445"/>
      <c r="BE60" s="445"/>
      <c r="BF60" s="445"/>
      <c r="BG60" s="445"/>
      <c r="BH60" s="445"/>
      <c r="BI60" s="445"/>
      <c r="BJ60" s="445"/>
      <c r="BK60" s="445"/>
      <c r="BL60" s="445"/>
      <c r="BM60" s="445"/>
      <c r="BN60" s="445"/>
      <c r="BO60" s="445"/>
      <c r="BP60" s="445"/>
      <c r="BQ60" s="445"/>
      <c r="BR60" s="445"/>
      <c r="BS60" s="445"/>
      <c r="BT60" s="445"/>
      <c r="BU60" s="445"/>
      <c r="BV60" s="445"/>
      <c r="BW60" s="445"/>
      <c r="BX60" s="445"/>
      <c r="BY60" s="445"/>
      <c r="BZ60" s="445"/>
      <c r="CA60" s="445"/>
      <c r="CB60" s="445"/>
      <c r="CC60" s="445"/>
      <c r="CD60" s="445"/>
      <c r="CE60" s="445"/>
      <c r="CF60" s="445"/>
      <c r="CG60" s="445"/>
      <c r="CH60" s="445"/>
      <c r="CI60" s="445"/>
      <c r="CJ60" s="445"/>
      <c r="CK60" s="445"/>
      <c r="CL60" s="445"/>
      <c r="CM60" s="445"/>
      <c r="CN60" s="445"/>
      <c r="CO60" s="445"/>
      <c r="CP60" s="445"/>
      <c r="CQ60" s="445"/>
      <c r="CR60" s="445"/>
      <c r="CS60" s="445"/>
      <c r="CT60" s="445"/>
      <c r="CU60" s="445"/>
      <c r="CV60" s="445"/>
      <c r="CW60" s="445"/>
      <c r="CX60" s="445"/>
      <c r="CY60" s="445"/>
      <c r="CZ60" s="445"/>
      <c r="DA60" s="445"/>
      <c r="DB60" s="445"/>
      <c r="DC60" s="445"/>
      <c r="DD60" s="445"/>
      <c r="DE60" s="445"/>
      <c r="DF60" s="445"/>
      <c r="DG60" s="445"/>
      <c r="DH60" s="445"/>
      <c r="DI60" s="445"/>
      <c r="DJ60" s="445"/>
      <c r="DK60" s="445"/>
      <c r="DL60" s="445"/>
      <c r="DM60" s="445"/>
      <c r="DN60" s="445"/>
      <c r="DO60" s="445"/>
      <c r="DP60" s="445"/>
      <c r="DQ60" s="445"/>
      <c r="DR60" s="445"/>
      <c r="DS60" s="445"/>
      <c r="DT60" s="445"/>
      <c r="DU60" s="445"/>
      <c r="DV60" s="445"/>
      <c r="DW60" s="445"/>
      <c r="DX60" s="445"/>
    </row>
    <row r="61" spans="1:128" ht="18.75" x14ac:dyDescent="0.3">
      <c r="A61" s="118"/>
      <c r="G61" s="568"/>
      <c r="H61" s="24"/>
      <c r="I61" s="434"/>
      <c r="J61" s="9"/>
      <c r="K61" s="9"/>
      <c r="L61" s="9"/>
      <c r="M61" s="9"/>
      <c r="N61" s="9"/>
      <c r="O61" s="9"/>
      <c r="P61" s="9"/>
      <c r="Q61" s="435"/>
      <c r="R61" s="9"/>
      <c r="S61" s="442" t="s">
        <v>49</v>
      </c>
      <c r="T61" s="9"/>
      <c r="U61" s="9"/>
      <c r="V61" s="9"/>
      <c r="W61" s="9"/>
      <c r="X61" s="9"/>
      <c r="Y61" s="434"/>
      <c r="Z61" s="143"/>
      <c r="AA61" s="143"/>
      <c r="AB61" s="143"/>
      <c r="AC61" s="143"/>
      <c r="AD61" s="434"/>
      <c r="AE61" s="461"/>
      <c r="AF61" s="461"/>
      <c r="AG61" s="461"/>
      <c r="AH61" s="461"/>
      <c r="AI61" s="461"/>
      <c r="AJ61" s="461"/>
      <c r="AK61" s="461"/>
      <c r="AL61" s="470"/>
      <c r="AM61" s="461"/>
      <c r="AN61" s="461"/>
      <c r="AO61" s="461"/>
      <c r="AP61" s="461"/>
      <c r="AQ61" s="505"/>
      <c r="AR61" s="461"/>
      <c r="AS61" s="461"/>
      <c r="AT61" s="434"/>
      <c r="AV61" s="445"/>
      <c r="AW61" s="445"/>
      <c r="AX61" s="445"/>
      <c r="AY61" s="445"/>
      <c r="AZ61" s="445"/>
      <c r="BA61" s="445"/>
      <c r="BB61" s="445"/>
      <c r="BC61" s="445"/>
      <c r="BD61" s="445"/>
      <c r="BE61" s="445"/>
      <c r="BF61" s="445"/>
      <c r="BG61" s="445"/>
      <c r="BH61" s="445"/>
      <c r="BI61" s="445"/>
      <c r="BJ61" s="445"/>
      <c r="BK61" s="445"/>
      <c r="BL61" s="445"/>
      <c r="BM61" s="445"/>
      <c r="BN61" s="445"/>
      <c r="BO61" s="445"/>
      <c r="BP61" s="445"/>
      <c r="BQ61" s="445"/>
      <c r="BR61" s="445"/>
      <c r="BS61" s="445"/>
      <c r="BT61" s="445"/>
      <c r="BU61" s="445"/>
      <c r="BV61" s="445"/>
      <c r="BW61" s="445"/>
      <c r="BX61" s="445"/>
      <c r="BY61" s="445"/>
      <c r="BZ61" s="445"/>
      <c r="CA61" s="445"/>
      <c r="CB61" s="445"/>
      <c r="CC61" s="445"/>
      <c r="CD61" s="445"/>
      <c r="CE61" s="445"/>
      <c r="CF61" s="445"/>
      <c r="CG61" s="445"/>
      <c r="CH61" s="445"/>
      <c r="CI61" s="445"/>
      <c r="CJ61" s="445"/>
      <c r="CK61" s="445"/>
      <c r="CL61" s="445"/>
      <c r="CM61" s="445"/>
      <c r="CN61" s="445"/>
      <c r="CO61" s="445"/>
      <c r="CP61" s="445"/>
      <c r="CQ61" s="445"/>
      <c r="CR61" s="445"/>
      <c r="CS61" s="445"/>
      <c r="CT61" s="445"/>
      <c r="CU61" s="445"/>
      <c r="CV61" s="445"/>
      <c r="CW61" s="445"/>
      <c r="CX61" s="445"/>
      <c r="CY61" s="445"/>
      <c r="CZ61" s="445"/>
      <c r="DA61" s="445"/>
      <c r="DB61" s="445"/>
      <c r="DC61" s="445"/>
      <c r="DD61" s="445"/>
      <c r="DE61" s="445"/>
      <c r="DF61" s="445"/>
      <c r="DG61" s="445"/>
      <c r="DH61" s="445"/>
      <c r="DI61" s="445"/>
      <c r="DJ61" s="445"/>
      <c r="DK61" s="445"/>
      <c r="DL61" s="445"/>
      <c r="DM61" s="445"/>
      <c r="DN61" s="445"/>
      <c r="DO61" s="445"/>
      <c r="DP61" s="445"/>
      <c r="DQ61" s="445"/>
      <c r="DR61" s="445"/>
      <c r="DS61" s="445"/>
      <c r="DT61" s="445"/>
      <c r="DU61" s="445"/>
      <c r="DV61" s="445"/>
      <c r="DW61" s="445"/>
      <c r="DX61" s="445"/>
    </row>
    <row r="62" spans="1:128" x14ac:dyDescent="0.25">
      <c r="A62" s="118"/>
      <c r="G62" s="568"/>
      <c r="H62" s="24"/>
      <c r="I62" s="434"/>
      <c r="J62" s="9"/>
      <c r="K62" s="9"/>
      <c r="L62" s="9"/>
      <c r="M62" s="9"/>
      <c r="N62" s="9"/>
      <c r="O62" s="9"/>
      <c r="P62" s="9"/>
      <c r="Q62" s="435"/>
      <c r="R62" s="9"/>
      <c r="S62" s="9"/>
      <c r="T62" s="9"/>
      <c r="U62" s="9"/>
      <c r="V62" s="9"/>
      <c r="W62" s="9"/>
      <c r="X62" s="9"/>
      <c r="Y62" s="434"/>
      <c r="Z62" s="143"/>
      <c r="AA62" s="143"/>
      <c r="AB62" s="143"/>
      <c r="AC62" s="143"/>
      <c r="AD62" s="434"/>
      <c r="AE62" s="461"/>
      <c r="AF62" s="461"/>
      <c r="AG62" s="505" t="s">
        <v>56</v>
      </c>
      <c r="AH62" s="461"/>
      <c r="AI62" s="461"/>
      <c r="AJ62" s="461"/>
      <c r="AK62" s="461"/>
      <c r="AL62" s="505" t="s">
        <v>56</v>
      </c>
      <c r="AM62" s="461"/>
      <c r="AN62" s="461"/>
      <c r="AO62" s="461"/>
      <c r="AP62" s="461"/>
      <c r="AQ62" s="505" t="s">
        <v>56</v>
      </c>
      <c r="AR62" s="461"/>
      <c r="AS62" s="461"/>
      <c r="AT62" s="434"/>
      <c r="AV62" s="445"/>
      <c r="AW62" s="445"/>
      <c r="AX62" s="445"/>
      <c r="AY62" s="445"/>
      <c r="AZ62" s="445"/>
      <c r="BA62" s="445"/>
      <c r="BB62" s="445"/>
      <c r="BC62" s="445"/>
      <c r="BD62" s="445"/>
      <c r="BE62" s="445"/>
      <c r="BF62" s="445"/>
      <c r="BG62" s="445"/>
      <c r="BH62" s="445"/>
      <c r="BI62" s="445"/>
      <c r="BJ62" s="445"/>
      <c r="BK62" s="445"/>
      <c r="BL62" s="445"/>
      <c r="BM62" s="445"/>
      <c r="BN62" s="445"/>
      <c r="BO62" s="445"/>
      <c r="BP62" s="445"/>
      <c r="BQ62" s="445"/>
      <c r="BR62" s="445"/>
      <c r="BS62" s="445"/>
      <c r="BT62" s="445"/>
      <c r="BU62" s="445"/>
      <c r="BV62" s="445"/>
      <c r="BW62" s="445"/>
      <c r="BX62" s="445"/>
      <c r="BY62" s="445"/>
      <c r="BZ62" s="445"/>
      <c r="CA62" s="445"/>
      <c r="CB62" s="445"/>
      <c r="CC62" s="445"/>
      <c r="CD62" s="445"/>
      <c r="CE62" s="445"/>
      <c r="CF62" s="445"/>
      <c r="CG62" s="445"/>
      <c r="CH62" s="445"/>
      <c r="CI62" s="445"/>
      <c r="CJ62" s="445"/>
      <c r="CK62" s="445"/>
      <c r="CL62" s="445"/>
      <c r="CM62" s="445"/>
      <c r="CN62" s="445"/>
      <c r="CO62" s="445"/>
      <c r="CP62" s="445"/>
      <c r="CQ62" s="445"/>
      <c r="CR62" s="445"/>
      <c r="CS62" s="445"/>
      <c r="CT62" s="445"/>
      <c r="CU62" s="445"/>
      <c r="CV62" s="445"/>
      <c r="CW62" s="445"/>
      <c r="CX62" s="445"/>
      <c r="CY62" s="445"/>
      <c r="CZ62" s="445"/>
      <c r="DA62" s="445"/>
      <c r="DB62" s="445"/>
      <c r="DC62" s="445"/>
      <c r="DD62" s="445"/>
      <c r="DE62" s="445"/>
      <c r="DF62" s="445"/>
      <c r="DG62" s="445"/>
      <c r="DH62" s="445"/>
      <c r="DI62" s="445"/>
      <c r="DJ62" s="445"/>
      <c r="DK62" s="445"/>
      <c r="DL62" s="445"/>
      <c r="DM62" s="445"/>
      <c r="DN62" s="445"/>
      <c r="DO62" s="445"/>
      <c r="DP62" s="445"/>
      <c r="DQ62" s="445"/>
      <c r="DR62" s="445"/>
      <c r="DS62" s="445"/>
      <c r="DT62" s="445"/>
      <c r="DU62" s="445"/>
      <c r="DV62" s="445"/>
      <c r="DW62" s="445"/>
      <c r="DX62" s="445"/>
    </row>
    <row r="63" spans="1:128" ht="15.75" x14ac:dyDescent="0.25">
      <c r="A63" s="118"/>
      <c r="G63" s="568"/>
      <c r="H63" s="24"/>
      <c r="I63" s="434"/>
      <c r="J63" s="9"/>
      <c r="K63" s="9"/>
      <c r="L63" s="9"/>
      <c r="M63" s="9"/>
      <c r="N63" s="9"/>
      <c r="O63" s="9"/>
      <c r="P63" s="9"/>
      <c r="Q63" s="435"/>
      <c r="R63" s="9"/>
      <c r="S63" s="9"/>
      <c r="T63" s="9"/>
      <c r="U63" s="9"/>
      <c r="V63" s="9"/>
      <c r="W63" s="9"/>
      <c r="X63" s="9"/>
      <c r="Y63" s="434"/>
      <c r="Z63" s="143"/>
      <c r="AA63" s="143"/>
      <c r="AB63" s="143"/>
      <c r="AC63" s="143"/>
      <c r="AD63" s="434"/>
      <c r="AE63" s="461"/>
      <c r="AF63" s="461"/>
      <c r="AG63" s="489" t="str">
        <f>IF(E46=1,1,"")</f>
        <v/>
      </c>
      <c r="AH63" s="461"/>
      <c r="AI63" s="461"/>
      <c r="AJ63" s="461"/>
      <c r="AK63" s="469" t="str">
        <f>IF(E390,1,"")</f>
        <v/>
      </c>
      <c r="AL63" s="489" t="str">
        <f>IF(E47=1,1,"")</f>
        <v/>
      </c>
      <c r="AM63" s="461"/>
      <c r="AN63" s="461"/>
      <c r="AO63" s="461"/>
      <c r="AP63" s="461"/>
      <c r="AQ63" s="489" t="str">
        <f>IF(E48=1,1,"")</f>
        <v/>
      </c>
      <c r="AR63" s="461"/>
      <c r="AS63" s="461"/>
      <c r="AT63" s="434"/>
      <c r="AV63" s="445"/>
      <c r="AW63" s="445"/>
      <c r="AX63" s="445"/>
      <c r="AY63" s="445"/>
      <c r="AZ63" s="445"/>
      <c r="BA63" s="445"/>
      <c r="BB63" s="445"/>
      <c r="BC63" s="445"/>
      <c r="BD63" s="445"/>
      <c r="BE63" s="445"/>
      <c r="BF63" s="445"/>
      <c r="BG63" s="445"/>
      <c r="BH63" s="445"/>
      <c r="BI63" s="445"/>
      <c r="BJ63" s="445"/>
      <c r="BK63" s="445"/>
      <c r="BL63" s="445"/>
      <c r="BM63" s="445"/>
      <c r="BN63" s="445"/>
      <c r="BO63" s="445"/>
      <c r="BP63" s="445"/>
      <c r="BQ63" s="445"/>
      <c r="BR63" s="445"/>
      <c r="BS63" s="445"/>
      <c r="BT63" s="445"/>
      <c r="BU63" s="445"/>
      <c r="BV63" s="445"/>
      <c r="BW63" s="445"/>
      <c r="BX63" s="445"/>
      <c r="BY63" s="445"/>
      <c r="BZ63" s="445"/>
      <c r="CA63" s="445"/>
      <c r="CB63" s="445"/>
      <c r="CC63" s="445"/>
      <c r="CD63" s="445"/>
      <c r="CE63" s="445"/>
      <c r="CF63" s="445"/>
      <c r="CG63" s="445"/>
      <c r="CH63" s="445"/>
      <c r="CI63" s="445"/>
      <c r="CJ63" s="445"/>
      <c r="CK63" s="445"/>
      <c r="CL63" s="445"/>
      <c r="CM63" s="445"/>
      <c r="CN63" s="445"/>
      <c r="CO63" s="445"/>
      <c r="CP63" s="445"/>
      <c r="CQ63" s="445"/>
      <c r="CR63" s="445"/>
      <c r="CS63" s="445"/>
      <c r="CT63" s="445"/>
      <c r="CU63" s="445"/>
      <c r="CV63" s="445"/>
      <c r="CW63" s="445"/>
      <c r="CX63" s="445"/>
      <c r="CY63" s="445"/>
      <c r="CZ63" s="445"/>
      <c r="DA63" s="445"/>
      <c r="DB63" s="445"/>
      <c r="DC63" s="445"/>
      <c r="DD63" s="445"/>
      <c r="DE63" s="445"/>
      <c r="DF63" s="445"/>
      <c r="DG63" s="445"/>
      <c r="DH63" s="445"/>
      <c r="DI63" s="445"/>
      <c r="DJ63" s="445"/>
      <c r="DK63" s="445"/>
      <c r="DL63" s="445"/>
      <c r="DM63" s="445"/>
      <c r="DN63" s="445"/>
      <c r="DO63" s="445"/>
      <c r="DP63" s="445"/>
      <c r="DQ63" s="445"/>
      <c r="DR63" s="445"/>
      <c r="DS63" s="445"/>
      <c r="DT63" s="445"/>
      <c r="DU63" s="445"/>
      <c r="DV63" s="445"/>
      <c r="DW63" s="445"/>
      <c r="DX63" s="445"/>
    </row>
    <row r="64" spans="1:128" x14ac:dyDescent="0.25">
      <c r="A64" s="118"/>
      <c r="H64" s="24"/>
      <c r="I64" s="434"/>
      <c r="J64" s="9"/>
      <c r="K64" s="9"/>
      <c r="L64" s="9"/>
      <c r="M64" s="9"/>
      <c r="N64" s="9"/>
      <c r="O64" s="9"/>
      <c r="P64" s="9"/>
      <c r="Q64" s="435"/>
      <c r="R64" s="9"/>
      <c r="S64" s="9"/>
      <c r="T64" s="9"/>
      <c r="U64" s="9"/>
      <c r="V64" s="9"/>
      <c r="W64" s="9"/>
      <c r="X64" s="9"/>
      <c r="Y64" s="434"/>
      <c r="Z64" s="143"/>
      <c r="AA64" s="143"/>
      <c r="AB64" s="143"/>
      <c r="AC64" s="143"/>
      <c r="AD64" s="434"/>
      <c r="AE64" s="461"/>
      <c r="AF64" s="461"/>
      <c r="AG64" s="461"/>
      <c r="AH64" s="461"/>
      <c r="AI64" s="461"/>
      <c r="AJ64" s="461"/>
      <c r="AK64" s="461"/>
      <c r="AL64" s="470"/>
      <c r="AM64" s="461"/>
      <c r="AN64" s="461"/>
      <c r="AO64" s="461"/>
      <c r="AP64" s="461"/>
      <c r="AQ64" s="461"/>
      <c r="AR64" s="461"/>
      <c r="AS64" s="461"/>
      <c r="AT64" s="434"/>
      <c r="AV64" s="445"/>
      <c r="AW64" s="445"/>
      <c r="AX64" s="445"/>
      <c r="AY64" s="445"/>
      <c r="AZ64" s="445"/>
      <c r="BA64" s="445"/>
      <c r="BB64" s="445"/>
      <c r="BC64" s="445"/>
      <c r="BD64" s="445"/>
      <c r="BE64" s="445"/>
      <c r="BF64" s="445"/>
      <c r="BG64" s="445"/>
      <c r="BH64" s="445"/>
      <c r="BI64" s="445"/>
      <c r="BJ64" s="445"/>
      <c r="BK64" s="445"/>
      <c r="BL64" s="445"/>
      <c r="BM64" s="445"/>
      <c r="BN64" s="445"/>
      <c r="BO64" s="445"/>
      <c r="BP64" s="445"/>
      <c r="BQ64" s="445"/>
      <c r="BR64" s="445"/>
      <c r="BS64" s="445"/>
      <c r="BT64" s="445"/>
      <c r="BU64" s="445"/>
      <c r="BV64" s="445"/>
      <c r="BW64" s="445"/>
      <c r="BX64" s="445"/>
      <c r="BY64" s="445"/>
      <c r="BZ64" s="445"/>
      <c r="CA64" s="445"/>
      <c r="CB64" s="445"/>
      <c r="CC64" s="445"/>
      <c r="CD64" s="445"/>
      <c r="CE64" s="445"/>
      <c r="CF64" s="445"/>
      <c r="CG64" s="445"/>
      <c r="CH64" s="445"/>
      <c r="CI64" s="445"/>
      <c r="CJ64" s="445"/>
      <c r="CK64" s="445"/>
      <c r="CL64" s="445"/>
      <c r="CM64" s="445"/>
      <c r="CN64" s="445"/>
      <c r="CO64" s="445"/>
      <c r="CP64" s="445"/>
      <c r="CQ64" s="445"/>
      <c r="CR64" s="445"/>
      <c r="CS64" s="445"/>
      <c r="CT64" s="445"/>
      <c r="CU64" s="445"/>
      <c r="CV64" s="445"/>
      <c r="CW64" s="445"/>
      <c r="CX64" s="445"/>
      <c r="CY64" s="445"/>
      <c r="CZ64" s="445"/>
      <c r="DA64" s="445"/>
      <c r="DB64" s="445"/>
      <c r="DC64" s="445"/>
      <c r="DD64" s="445"/>
      <c r="DE64" s="445"/>
      <c r="DF64" s="445"/>
      <c r="DG64" s="445"/>
      <c r="DH64" s="445"/>
      <c r="DI64" s="445"/>
      <c r="DJ64" s="445"/>
      <c r="DK64" s="445"/>
      <c r="DL64" s="445"/>
      <c r="DM64" s="445"/>
      <c r="DN64" s="445"/>
      <c r="DO64" s="445"/>
      <c r="DP64" s="445"/>
      <c r="DQ64" s="445"/>
      <c r="DR64" s="445"/>
      <c r="DS64" s="445"/>
      <c r="DT64" s="445"/>
      <c r="DU64" s="445"/>
      <c r="DV64" s="445"/>
      <c r="DW64" s="445"/>
      <c r="DX64" s="445"/>
    </row>
    <row r="65" spans="1:128" x14ac:dyDescent="0.25">
      <c r="A65" s="118"/>
      <c r="H65" s="24"/>
      <c r="I65" s="434"/>
      <c r="J65" s="9"/>
      <c r="K65" s="9"/>
      <c r="L65" s="9"/>
      <c r="M65" s="9"/>
      <c r="N65" s="9"/>
      <c r="O65" s="9"/>
      <c r="P65" s="9"/>
      <c r="Q65" s="435"/>
      <c r="R65" s="9"/>
      <c r="S65" s="9"/>
      <c r="T65" s="9"/>
      <c r="U65" s="9"/>
      <c r="V65" s="9"/>
      <c r="W65" s="9"/>
      <c r="X65" s="9"/>
      <c r="Y65" s="434"/>
      <c r="Z65" s="143"/>
      <c r="AA65" s="143"/>
      <c r="AB65" s="143"/>
      <c r="AC65" s="143"/>
      <c r="AD65" s="434"/>
      <c r="AE65" s="461"/>
      <c r="AF65" s="461"/>
      <c r="AG65" s="461"/>
      <c r="AH65" s="461"/>
      <c r="AI65" s="461"/>
      <c r="AJ65" s="461"/>
      <c r="AK65" s="461"/>
      <c r="AL65" s="470"/>
      <c r="AM65" s="461"/>
      <c r="AN65" s="461"/>
      <c r="AO65" s="461"/>
      <c r="AP65" s="461"/>
      <c r="AQ65" s="461"/>
      <c r="AR65" s="461"/>
      <c r="AS65" s="461"/>
      <c r="AT65" s="434"/>
      <c r="AV65" s="445"/>
      <c r="AW65" s="445"/>
      <c r="AX65" s="445"/>
      <c r="AY65" s="445"/>
      <c r="AZ65" s="445"/>
      <c r="BA65" s="445"/>
      <c r="BB65" s="445"/>
      <c r="BC65" s="445"/>
      <c r="BD65" s="445"/>
      <c r="BE65" s="445"/>
      <c r="BF65" s="445"/>
      <c r="BG65" s="445"/>
      <c r="BH65" s="445"/>
      <c r="BI65" s="445"/>
      <c r="BJ65" s="445"/>
      <c r="BK65" s="445"/>
      <c r="BL65" s="445"/>
      <c r="BM65" s="445"/>
      <c r="BN65" s="445"/>
      <c r="BO65" s="445"/>
      <c r="BP65" s="445"/>
      <c r="BQ65" s="445"/>
      <c r="BR65" s="445"/>
      <c r="BS65" s="445"/>
      <c r="BT65" s="445"/>
      <c r="BU65" s="445"/>
      <c r="BV65" s="445"/>
      <c r="BW65" s="445"/>
      <c r="BX65" s="445"/>
      <c r="BY65" s="445"/>
      <c r="BZ65" s="445"/>
      <c r="CA65" s="445"/>
      <c r="CB65" s="445"/>
      <c r="CC65" s="445"/>
      <c r="CD65" s="445"/>
      <c r="CE65" s="445"/>
      <c r="CF65" s="445"/>
      <c r="CG65" s="445"/>
      <c r="CH65" s="445"/>
      <c r="CI65" s="445"/>
      <c r="CJ65" s="445"/>
      <c r="CK65" s="445"/>
      <c r="CL65" s="445"/>
      <c r="CM65" s="445"/>
      <c r="CN65" s="445"/>
      <c r="CO65" s="445"/>
      <c r="CP65" s="445"/>
      <c r="CQ65" s="445"/>
      <c r="CR65" s="445"/>
      <c r="CS65" s="445"/>
      <c r="CT65" s="445"/>
      <c r="CU65" s="445"/>
      <c r="CV65" s="445"/>
      <c r="CW65" s="445"/>
      <c r="CX65" s="445"/>
      <c r="CY65" s="445"/>
      <c r="CZ65" s="445"/>
      <c r="DA65" s="445"/>
      <c r="DB65" s="445"/>
      <c r="DC65" s="445"/>
      <c r="DD65" s="445"/>
      <c r="DE65" s="445"/>
      <c r="DF65" s="445"/>
      <c r="DG65" s="445"/>
      <c r="DH65" s="445"/>
      <c r="DI65" s="445"/>
      <c r="DJ65" s="445"/>
      <c r="DK65" s="445"/>
      <c r="DL65" s="445"/>
      <c r="DM65" s="445"/>
      <c r="DN65" s="445"/>
      <c r="DO65" s="445"/>
      <c r="DP65" s="445"/>
      <c r="DQ65" s="445"/>
      <c r="DR65" s="445"/>
      <c r="DS65" s="445"/>
      <c r="DT65" s="445"/>
      <c r="DU65" s="445"/>
      <c r="DV65" s="445"/>
      <c r="DW65" s="445"/>
      <c r="DX65" s="445"/>
    </row>
    <row r="66" spans="1:128" x14ac:dyDescent="0.25">
      <c r="A66" s="118"/>
      <c r="H66" s="446"/>
      <c r="I66" s="434"/>
      <c r="J66" s="438"/>
      <c r="K66" s="438"/>
      <c r="L66" s="438"/>
      <c r="M66" s="438"/>
      <c r="N66" s="438"/>
      <c r="O66" s="438"/>
      <c r="P66" s="438"/>
      <c r="Q66" s="450"/>
      <c r="R66" s="438"/>
      <c r="S66" s="438"/>
      <c r="T66" s="438"/>
      <c r="U66" s="438"/>
      <c r="V66" s="438"/>
      <c r="W66" s="438"/>
      <c r="X66" s="438"/>
      <c r="Y66" s="434"/>
      <c r="Z66" s="143"/>
      <c r="AA66" s="143"/>
      <c r="AB66" s="143"/>
      <c r="AC66" s="143"/>
      <c r="AD66" s="434"/>
      <c r="AE66" s="461"/>
      <c r="AF66" s="461"/>
      <c r="AG66" s="461"/>
      <c r="AH66" s="461"/>
      <c r="AI66" s="461"/>
      <c r="AJ66" s="461"/>
      <c r="AK66" s="461"/>
      <c r="AL66" s="470"/>
      <c r="AM66" s="461"/>
      <c r="AN66" s="461"/>
      <c r="AO66" s="461"/>
      <c r="AP66" s="461"/>
      <c r="AQ66" s="461"/>
      <c r="AR66" s="461"/>
      <c r="AS66" s="461"/>
      <c r="AT66" s="434"/>
      <c r="AV66" s="445"/>
      <c r="AW66" s="445"/>
      <c r="AX66" s="445"/>
      <c r="AY66" s="445"/>
      <c r="AZ66" s="445"/>
      <c r="BA66" s="445"/>
      <c r="BB66" s="445"/>
      <c r="BC66" s="445"/>
      <c r="BD66" s="445"/>
      <c r="BE66" s="445"/>
      <c r="BF66" s="445"/>
      <c r="BG66" s="445"/>
      <c r="BH66" s="445"/>
      <c r="BI66" s="445"/>
      <c r="BJ66" s="445"/>
      <c r="BK66" s="445"/>
      <c r="BL66" s="445"/>
      <c r="BM66" s="445"/>
      <c r="BN66" s="445"/>
      <c r="BO66" s="445"/>
      <c r="BP66" s="445"/>
      <c r="BQ66" s="445"/>
      <c r="BR66" s="445"/>
      <c r="BS66" s="445"/>
      <c r="BT66" s="445"/>
      <c r="BU66" s="445"/>
      <c r="BV66" s="445"/>
      <c r="BW66" s="445"/>
      <c r="BX66" s="445"/>
      <c r="BY66" s="445"/>
      <c r="BZ66" s="445"/>
      <c r="CA66" s="445"/>
      <c r="CB66" s="445"/>
      <c r="CC66" s="445"/>
      <c r="CD66" s="445"/>
      <c r="CE66" s="445"/>
      <c r="CF66" s="445"/>
      <c r="CG66" s="445"/>
      <c r="CH66" s="445"/>
      <c r="CI66" s="445"/>
      <c r="CJ66" s="445"/>
      <c r="CK66" s="445"/>
      <c r="CL66" s="445"/>
      <c r="CM66" s="445"/>
      <c r="CN66" s="445"/>
      <c r="CO66" s="445"/>
      <c r="CP66" s="445"/>
      <c r="CQ66" s="445"/>
      <c r="CR66" s="445"/>
      <c r="CS66" s="445"/>
      <c r="CT66" s="445"/>
      <c r="CU66" s="445"/>
      <c r="CV66" s="445"/>
      <c r="CW66" s="445"/>
      <c r="CX66" s="445"/>
      <c r="CY66" s="445"/>
      <c r="CZ66" s="445"/>
      <c r="DA66" s="445"/>
      <c r="DB66" s="445"/>
      <c r="DC66" s="445"/>
      <c r="DD66" s="445"/>
      <c r="DE66" s="445"/>
      <c r="DF66" s="445"/>
      <c r="DG66" s="445"/>
      <c r="DH66" s="445"/>
      <c r="DI66" s="445"/>
      <c r="DJ66" s="445"/>
      <c r="DK66" s="445"/>
      <c r="DL66" s="445"/>
      <c r="DM66" s="445"/>
      <c r="DN66" s="445"/>
      <c r="DO66" s="445"/>
      <c r="DP66" s="445"/>
      <c r="DQ66" s="445"/>
      <c r="DR66" s="445"/>
      <c r="DS66" s="445"/>
      <c r="DT66" s="445"/>
      <c r="DU66" s="445"/>
      <c r="DV66" s="445"/>
      <c r="DW66" s="445"/>
      <c r="DX66" s="445"/>
    </row>
    <row r="67" spans="1:128" x14ac:dyDescent="0.25">
      <c r="A67" s="118"/>
      <c r="AV67" s="445"/>
      <c r="AW67" s="445"/>
      <c r="AX67" s="445"/>
      <c r="AY67" s="445"/>
      <c r="AZ67" s="445"/>
      <c r="BA67" s="445"/>
      <c r="BB67" s="445"/>
      <c r="BC67" s="445"/>
      <c r="BD67" s="445"/>
      <c r="BE67" s="445"/>
      <c r="BF67" s="445"/>
      <c r="BG67" s="445"/>
      <c r="BH67" s="445"/>
      <c r="BI67" s="445"/>
      <c r="BJ67" s="445"/>
      <c r="BK67" s="445"/>
      <c r="BL67" s="445"/>
      <c r="BM67" s="445"/>
      <c r="BN67" s="445"/>
      <c r="BO67" s="445"/>
      <c r="BP67" s="445"/>
      <c r="BQ67" s="445"/>
      <c r="BR67" s="445"/>
      <c r="BS67" s="445"/>
      <c r="BT67" s="445"/>
      <c r="BU67" s="445"/>
      <c r="BV67" s="445"/>
      <c r="BW67" s="445"/>
      <c r="BX67" s="445"/>
      <c r="BY67" s="445"/>
      <c r="BZ67" s="445"/>
      <c r="CA67" s="445"/>
      <c r="CB67" s="445"/>
      <c r="CC67" s="445"/>
      <c r="CD67" s="445"/>
      <c r="CE67" s="445"/>
      <c r="CF67" s="445"/>
      <c r="CG67" s="445"/>
      <c r="CH67" s="445"/>
      <c r="CI67" s="445"/>
      <c r="CJ67" s="445"/>
      <c r="CK67" s="445"/>
      <c r="CL67" s="445"/>
      <c r="CM67" s="445"/>
      <c r="CN67" s="445"/>
      <c r="CO67" s="445"/>
      <c r="CP67" s="445"/>
      <c r="CQ67" s="445"/>
      <c r="CR67" s="445"/>
      <c r="CS67" s="445"/>
      <c r="CT67" s="445"/>
      <c r="CU67" s="445"/>
      <c r="CV67" s="445"/>
      <c r="CW67" s="445"/>
      <c r="CX67" s="445"/>
      <c r="CY67" s="445"/>
      <c r="CZ67" s="445"/>
      <c r="DA67" s="445"/>
      <c r="DB67" s="445"/>
      <c r="DC67" s="445"/>
      <c r="DD67" s="445"/>
      <c r="DE67" s="445"/>
      <c r="DF67" s="445"/>
      <c r="DG67" s="445"/>
      <c r="DH67" s="445"/>
      <c r="DI67" s="445"/>
      <c r="DJ67" s="445"/>
      <c r="DK67" s="445"/>
      <c r="DL67" s="445"/>
      <c r="DM67" s="445"/>
      <c r="DN67" s="445"/>
      <c r="DO67" s="445"/>
      <c r="DP67" s="445"/>
      <c r="DQ67" s="445"/>
      <c r="DR67" s="445"/>
      <c r="DS67" s="445"/>
      <c r="DT67" s="445"/>
      <c r="DU67" s="445"/>
      <c r="DV67" s="445"/>
      <c r="DW67" s="445"/>
      <c r="DX67" s="445"/>
    </row>
    <row r="68" spans="1:128" x14ac:dyDescent="0.25">
      <c r="A68" s="118"/>
      <c r="AV68" s="445"/>
      <c r="AW68" s="445"/>
      <c r="AX68" s="445"/>
      <c r="AY68" s="445"/>
      <c r="AZ68" s="445"/>
      <c r="BA68" s="445"/>
      <c r="BB68" s="445"/>
      <c r="BC68" s="445"/>
      <c r="BD68" s="445"/>
      <c r="BE68" s="445"/>
      <c r="BF68" s="445"/>
      <c r="BG68" s="445"/>
      <c r="BH68" s="445"/>
      <c r="BI68" s="445"/>
      <c r="BJ68" s="445"/>
      <c r="BK68" s="445"/>
      <c r="BL68" s="445"/>
      <c r="BM68" s="445"/>
      <c r="BN68" s="445"/>
      <c r="BO68" s="445"/>
      <c r="BP68" s="445"/>
      <c r="BQ68" s="445"/>
      <c r="BR68" s="445"/>
      <c r="BS68" s="445"/>
      <c r="BT68" s="445"/>
      <c r="BU68" s="445"/>
      <c r="BV68" s="445"/>
      <c r="BW68" s="445"/>
      <c r="BX68" s="445"/>
      <c r="BY68" s="445"/>
      <c r="BZ68" s="445"/>
      <c r="CA68" s="445"/>
      <c r="CB68" s="445"/>
      <c r="CC68" s="445"/>
      <c r="CD68" s="445"/>
      <c r="CE68" s="445"/>
      <c r="CF68" s="445"/>
      <c r="CG68" s="445"/>
      <c r="CH68" s="445"/>
      <c r="CI68" s="445"/>
      <c r="CJ68" s="445"/>
      <c r="CK68" s="445"/>
      <c r="CL68" s="445"/>
      <c r="CM68" s="445"/>
      <c r="CN68" s="445"/>
      <c r="CO68" s="445"/>
      <c r="CP68" s="445"/>
      <c r="CQ68" s="445"/>
      <c r="CR68" s="445"/>
      <c r="CS68" s="445"/>
      <c r="CT68" s="445"/>
      <c r="CU68" s="445"/>
      <c r="CV68" s="445"/>
      <c r="CW68" s="445"/>
      <c r="CX68" s="445"/>
      <c r="CY68" s="445"/>
      <c r="CZ68" s="445"/>
      <c r="DA68" s="445"/>
      <c r="DB68" s="445"/>
      <c r="DC68" s="445"/>
      <c r="DD68" s="445"/>
      <c r="DE68" s="445"/>
      <c r="DF68" s="445"/>
      <c r="DG68" s="445"/>
      <c r="DH68" s="445"/>
      <c r="DI68" s="445"/>
      <c r="DJ68" s="445"/>
      <c r="DK68" s="445"/>
      <c r="DL68" s="445"/>
      <c r="DM68" s="445"/>
      <c r="DN68" s="445"/>
      <c r="DO68" s="445"/>
      <c r="DP68" s="445"/>
      <c r="DQ68" s="445"/>
      <c r="DR68" s="445"/>
      <c r="DS68" s="445"/>
      <c r="DT68" s="445"/>
      <c r="DU68" s="445"/>
      <c r="DV68" s="445"/>
      <c r="DW68" s="445"/>
      <c r="DX68" s="445"/>
    </row>
    <row r="69" spans="1:128" x14ac:dyDescent="0.25">
      <c r="A69" s="118"/>
      <c r="AV69" s="445"/>
      <c r="AW69" s="445"/>
      <c r="AX69" s="445"/>
      <c r="AY69" s="445"/>
      <c r="AZ69" s="445"/>
      <c r="BA69" s="445"/>
      <c r="BB69" s="445"/>
      <c r="BC69" s="445"/>
      <c r="BD69" s="445"/>
      <c r="BE69" s="445"/>
      <c r="BF69" s="445"/>
      <c r="BG69" s="445"/>
      <c r="BH69" s="445"/>
      <c r="BI69" s="445"/>
      <c r="BJ69" s="445"/>
      <c r="BK69" s="445"/>
      <c r="BL69" s="445"/>
      <c r="BM69" s="445"/>
      <c r="BN69" s="445"/>
      <c r="BO69" s="445"/>
      <c r="BP69" s="445"/>
      <c r="BQ69" s="445"/>
      <c r="BR69" s="445"/>
      <c r="BS69" s="445"/>
      <c r="BT69" s="445"/>
      <c r="BU69" s="445"/>
      <c r="BV69" s="445"/>
      <c r="BW69" s="445"/>
      <c r="BX69" s="445"/>
      <c r="BY69" s="445"/>
      <c r="BZ69" s="445"/>
      <c r="CA69" s="445"/>
      <c r="CB69" s="445"/>
      <c r="CC69" s="445"/>
      <c r="CD69" s="445"/>
      <c r="CE69" s="445"/>
      <c r="CF69" s="445"/>
      <c r="CG69" s="445"/>
      <c r="CH69" s="445"/>
      <c r="CI69" s="445"/>
      <c r="CJ69" s="445"/>
      <c r="CK69" s="445"/>
      <c r="CL69" s="445"/>
      <c r="CM69" s="445"/>
      <c r="CN69" s="445"/>
      <c r="CO69" s="445"/>
      <c r="CP69" s="445"/>
      <c r="CQ69" s="445"/>
      <c r="CR69" s="445"/>
      <c r="CS69" s="445"/>
      <c r="CT69" s="445"/>
      <c r="CU69" s="445"/>
      <c r="CV69" s="445"/>
      <c r="CW69" s="445"/>
      <c r="CX69" s="445"/>
      <c r="CY69" s="445"/>
      <c r="CZ69" s="445"/>
      <c r="DA69" s="445"/>
      <c r="DB69" s="445"/>
      <c r="DC69" s="445"/>
      <c r="DD69" s="445"/>
      <c r="DE69" s="445"/>
      <c r="DF69" s="445"/>
      <c r="DG69" s="445"/>
      <c r="DH69" s="445"/>
      <c r="DI69" s="445"/>
      <c r="DJ69" s="445"/>
      <c r="DK69" s="445"/>
      <c r="DL69" s="445"/>
      <c r="DM69" s="445"/>
      <c r="DN69" s="445"/>
      <c r="DO69" s="445"/>
      <c r="DP69" s="445"/>
      <c r="DQ69" s="445"/>
      <c r="DR69" s="445"/>
      <c r="DS69" s="445"/>
      <c r="DT69" s="445"/>
      <c r="DU69" s="445"/>
      <c r="DV69" s="445"/>
      <c r="DW69" s="445"/>
      <c r="DX69" s="445"/>
    </row>
    <row r="70" spans="1:128" x14ac:dyDescent="0.25">
      <c r="B70" s="445"/>
      <c r="C70" s="445"/>
      <c r="D70" s="445"/>
      <c r="E70" s="445"/>
      <c r="F70" s="445"/>
      <c r="G70" s="445"/>
      <c r="H70" s="445"/>
      <c r="I70" s="445"/>
      <c r="J70" s="445"/>
      <c r="K70" s="445"/>
      <c r="L70" s="445"/>
      <c r="M70" s="445"/>
      <c r="N70" s="445"/>
      <c r="O70" s="445"/>
      <c r="P70" s="445"/>
      <c r="Q70" s="445"/>
      <c r="R70" s="445"/>
      <c r="S70" s="445"/>
      <c r="T70" s="445"/>
      <c r="U70" s="445"/>
      <c r="V70" s="445"/>
      <c r="W70" s="445"/>
      <c r="X70" s="445"/>
      <c r="Y70" s="445"/>
      <c r="Z70" s="445"/>
      <c r="AA70" s="445"/>
      <c r="AB70" s="445"/>
      <c r="AC70" s="445"/>
      <c r="AD70" s="445"/>
      <c r="AE70" s="445"/>
      <c r="AF70" s="445"/>
      <c r="AG70" s="445"/>
      <c r="AH70" s="445"/>
      <c r="AI70" s="445"/>
      <c r="AJ70" s="445"/>
      <c r="AK70" s="445"/>
      <c r="AL70" s="445"/>
      <c r="AM70" s="445"/>
      <c r="AN70" s="445"/>
      <c r="AO70" s="445"/>
      <c r="AP70" s="445"/>
      <c r="AQ70" s="445"/>
      <c r="AR70" s="445"/>
      <c r="AS70" s="445"/>
      <c r="AT70" s="445"/>
      <c r="AU70" s="445"/>
      <c r="AV70" s="445"/>
      <c r="AW70" s="445"/>
      <c r="AX70" s="445"/>
      <c r="AY70" s="445"/>
      <c r="AZ70" s="445"/>
      <c r="BA70" s="445"/>
      <c r="BB70" s="445"/>
      <c r="BC70" s="445"/>
      <c r="BD70" s="445"/>
      <c r="BE70" s="445"/>
      <c r="BF70" s="445"/>
      <c r="BG70" s="445"/>
      <c r="BH70" s="445"/>
      <c r="BI70" s="445"/>
      <c r="BJ70" s="445"/>
      <c r="BK70" s="445"/>
      <c r="BL70" s="445"/>
      <c r="BM70" s="445"/>
      <c r="BN70" s="445"/>
      <c r="BO70" s="445"/>
      <c r="BP70" s="445"/>
      <c r="BQ70" s="445"/>
      <c r="BR70" s="445"/>
      <c r="BS70" s="445"/>
      <c r="BT70" s="445"/>
      <c r="BU70" s="445"/>
      <c r="BV70" s="445"/>
      <c r="BW70" s="445"/>
      <c r="BX70" s="445"/>
      <c r="BY70" s="445"/>
      <c r="BZ70" s="445"/>
      <c r="CA70" s="445"/>
      <c r="CB70" s="445"/>
      <c r="CC70" s="445"/>
      <c r="CD70" s="445"/>
      <c r="CE70" s="445"/>
      <c r="CF70" s="445"/>
      <c r="CG70" s="445"/>
      <c r="CH70" s="445"/>
      <c r="CI70" s="445"/>
      <c r="CJ70" s="445"/>
      <c r="CK70" s="445"/>
      <c r="CL70" s="445"/>
      <c r="CM70" s="445"/>
      <c r="CN70" s="445"/>
      <c r="CO70" s="445"/>
      <c r="CP70" s="445"/>
      <c r="CQ70" s="445"/>
      <c r="CR70" s="445"/>
      <c r="CS70" s="445"/>
      <c r="CT70" s="445"/>
      <c r="CU70" s="445"/>
      <c r="CV70" s="445"/>
      <c r="CW70" s="445"/>
      <c r="CX70" s="445"/>
      <c r="CY70" s="445"/>
      <c r="CZ70" s="445"/>
      <c r="DA70" s="445"/>
      <c r="DB70" s="445"/>
      <c r="DC70" s="445"/>
      <c r="DD70" s="445"/>
      <c r="DE70" s="445"/>
      <c r="DF70" s="445"/>
      <c r="DG70" s="445"/>
      <c r="DH70" s="445"/>
      <c r="DI70" s="445"/>
      <c r="DJ70" s="445"/>
      <c r="DK70" s="445"/>
      <c r="DL70" s="445"/>
      <c r="DM70" s="445"/>
      <c r="DN70" s="445"/>
      <c r="DO70" s="445"/>
      <c r="DP70" s="445"/>
      <c r="DQ70" s="445"/>
      <c r="DR70" s="445"/>
      <c r="DS70" s="445"/>
      <c r="DT70" s="445"/>
      <c r="DU70" s="445"/>
      <c r="DV70" s="445"/>
      <c r="DW70" s="445"/>
      <c r="DX70" s="445"/>
    </row>
    <row r="71" spans="1:128" x14ac:dyDescent="0.25">
      <c r="B71" s="445"/>
      <c r="C71" s="445"/>
      <c r="D71" s="445"/>
      <c r="E71" s="445"/>
      <c r="F71" s="445"/>
      <c r="G71" s="445"/>
      <c r="H71" s="445"/>
      <c r="I71" s="445"/>
      <c r="J71" s="445"/>
      <c r="K71" s="445"/>
      <c r="L71" s="445"/>
      <c r="M71" s="445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5"/>
      <c r="AE71" s="445"/>
      <c r="AF71" s="445"/>
      <c r="AG71" s="445"/>
      <c r="AH71" s="445"/>
      <c r="AI71" s="445"/>
      <c r="AJ71" s="445"/>
      <c r="AK71" s="445"/>
      <c r="AL71" s="445"/>
      <c r="AM71" s="445"/>
      <c r="AN71" s="445"/>
      <c r="AO71" s="445"/>
      <c r="AP71" s="445"/>
      <c r="AQ71" s="445"/>
      <c r="AR71" s="445"/>
      <c r="AS71" s="445"/>
      <c r="AT71" s="445"/>
      <c r="AU71" s="445"/>
      <c r="AV71" s="445"/>
      <c r="AW71" s="445"/>
      <c r="AX71" s="445"/>
      <c r="AY71" s="445"/>
      <c r="AZ71" s="445"/>
      <c r="BA71" s="445"/>
      <c r="BB71" s="445"/>
      <c r="BC71" s="445"/>
      <c r="BD71" s="445"/>
      <c r="BE71" s="445"/>
      <c r="BF71" s="445"/>
      <c r="BG71" s="445"/>
      <c r="BH71" s="445"/>
      <c r="BI71" s="445"/>
      <c r="BJ71" s="445"/>
      <c r="BK71" s="445"/>
      <c r="BL71" s="445"/>
      <c r="BM71" s="445"/>
      <c r="BN71" s="445"/>
      <c r="BO71" s="445"/>
      <c r="BP71" s="445"/>
      <c r="BQ71" s="445"/>
      <c r="BR71" s="445"/>
      <c r="BS71" s="445"/>
      <c r="BT71" s="445"/>
      <c r="BU71" s="445"/>
      <c r="BV71" s="445"/>
      <c r="BW71" s="445"/>
      <c r="BX71" s="445"/>
      <c r="BY71" s="445"/>
      <c r="BZ71" s="445"/>
      <c r="CA71" s="445"/>
      <c r="CB71" s="445"/>
      <c r="CC71" s="445"/>
      <c r="CD71" s="445"/>
      <c r="CE71" s="445"/>
      <c r="CF71" s="445"/>
      <c r="CG71" s="445"/>
      <c r="CH71" s="445"/>
      <c r="CI71" s="445"/>
      <c r="CJ71" s="445"/>
      <c r="CK71" s="445"/>
      <c r="CL71" s="445"/>
      <c r="CM71" s="445"/>
      <c r="CN71" s="445"/>
      <c r="CO71" s="445"/>
      <c r="CP71" s="445"/>
      <c r="CQ71" s="445"/>
      <c r="CR71" s="445"/>
      <c r="CS71" s="445"/>
      <c r="CT71" s="445"/>
      <c r="CU71" s="445"/>
      <c r="CV71" s="445"/>
      <c r="CW71" s="445"/>
      <c r="CX71" s="445"/>
      <c r="CY71" s="445"/>
      <c r="CZ71" s="445"/>
      <c r="DA71" s="445"/>
      <c r="DB71" s="445"/>
      <c r="DC71" s="445"/>
      <c r="DD71" s="445"/>
      <c r="DE71" s="445"/>
      <c r="DF71" s="445"/>
      <c r="DG71" s="445"/>
      <c r="DH71" s="445"/>
      <c r="DI71" s="445"/>
      <c r="DJ71" s="445"/>
      <c r="DK71" s="445"/>
      <c r="DL71" s="445"/>
      <c r="DM71" s="445"/>
      <c r="DN71" s="445"/>
      <c r="DO71" s="445"/>
      <c r="DP71" s="445"/>
      <c r="DQ71" s="445"/>
      <c r="DR71" s="445"/>
      <c r="DS71" s="445"/>
      <c r="DT71" s="445"/>
      <c r="DU71" s="445"/>
      <c r="DV71" s="445"/>
      <c r="DW71" s="445"/>
      <c r="DX71" s="445"/>
    </row>
    <row r="72" spans="1:128" x14ac:dyDescent="0.25">
      <c r="B72" s="445"/>
      <c r="C72" s="445"/>
      <c r="D72" s="445"/>
      <c r="E72" s="445"/>
      <c r="F72" s="445"/>
      <c r="G72" s="445"/>
      <c r="H72" s="445"/>
      <c r="I72" s="445"/>
      <c r="J72" s="445"/>
      <c r="K72" s="445"/>
      <c r="L72" s="445"/>
      <c r="M72" s="445"/>
      <c r="N72" s="445"/>
      <c r="O72" s="445"/>
      <c r="P72" s="445"/>
      <c r="Q72" s="445"/>
      <c r="R72" s="445"/>
      <c r="S72" s="445"/>
      <c r="T72" s="445"/>
      <c r="U72" s="445"/>
      <c r="V72" s="445"/>
      <c r="W72" s="445"/>
      <c r="X72" s="445"/>
      <c r="Y72" s="445"/>
      <c r="Z72" s="445"/>
      <c r="AA72" s="445"/>
      <c r="AB72" s="445"/>
      <c r="AC72" s="445"/>
      <c r="AD72" s="445"/>
      <c r="AE72" s="445"/>
      <c r="AF72" s="445"/>
      <c r="AG72" s="445"/>
      <c r="AH72" s="445"/>
      <c r="AI72" s="445"/>
      <c r="AJ72" s="445"/>
      <c r="AK72" s="445"/>
      <c r="AL72" s="445"/>
      <c r="AM72" s="445"/>
      <c r="AN72" s="445"/>
      <c r="AO72" s="445"/>
      <c r="AP72" s="445"/>
      <c r="AQ72" s="445"/>
      <c r="AR72" s="445"/>
      <c r="AS72" s="445"/>
      <c r="AT72" s="445"/>
      <c r="AU72" s="445"/>
      <c r="AV72" s="445"/>
      <c r="AW72" s="445"/>
      <c r="AX72" s="445"/>
      <c r="AY72" s="445"/>
      <c r="AZ72" s="445"/>
      <c r="BA72" s="445"/>
      <c r="BB72" s="445"/>
      <c r="BC72" s="445"/>
      <c r="BD72" s="445"/>
      <c r="BE72" s="445"/>
      <c r="BF72" s="445"/>
      <c r="BG72" s="445"/>
      <c r="BH72" s="445"/>
      <c r="BI72" s="445"/>
      <c r="BJ72" s="445"/>
      <c r="BK72" s="445"/>
      <c r="BL72" s="445"/>
      <c r="BM72" s="445"/>
      <c r="BN72" s="445"/>
      <c r="BO72" s="445"/>
      <c r="BP72" s="445"/>
      <c r="BQ72" s="445"/>
      <c r="BR72" s="445"/>
      <c r="BS72" s="445"/>
      <c r="BT72" s="445"/>
      <c r="BU72" s="445"/>
      <c r="BV72" s="445"/>
      <c r="BW72" s="445"/>
      <c r="BX72" s="445"/>
      <c r="BY72" s="445"/>
      <c r="BZ72" s="445"/>
      <c r="CA72" s="445"/>
      <c r="CB72" s="445"/>
      <c r="CC72" s="445"/>
      <c r="CD72" s="445"/>
      <c r="CE72" s="445"/>
      <c r="CF72" s="445"/>
      <c r="CG72" s="445"/>
      <c r="CH72" s="445"/>
      <c r="CI72" s="445"/>
      <c r="CJ72" s="445"/>
      <c r="CK72" s="445"/>
      <c r="CL72" s="445"/>
      <c r="CM72" s="445"/>
      <c r="CN72" s="445"/>
      <c r="CO72" s="445"/>
      <c r="CP72" s="445"/>
      <c r="CQ72" s="445"/>
      <c r="CR72" s="445"/>
      <c r="CS72" s="445"/>
      <c r="CT72" s="445"/>
      <c r="CU72" s="445"/>
      <c r="CV72" s="445"/>
      <c r="CW72" s="445"/>
      <c r="CX72" s="445"/>
      <c r="CY72" s="445"/>
      <c r="CZ72" s="445"/>
      <c r="DA72" s="445"/>
      <c r="DB72" s="445"/>
      <c r="DC72" s="445"/>
      <c r="DD72" s="445"/>
      <c r="DE72" s="445"/>
      <c r="DF72" s="445"/>
      <c r="DG72" s="445"/>
      <c r="DH72" s="445"/>
      <c r="DI72" s="445"/>
      <c r="DJ72" s="445"/>
      <c r="DK72" s="445"/>
      <c r="DL72" s="445"/>
      <c r="DM72" s="445"/>
      <c r="DN72" s="445"/>
      <c r="DO72" s="445"/>
      <c r="DP72" s="445"/>
      <c r="DQ72" s="445"/>
      <c r="DR72" s="445"/>
      <c r="DS72" s="445"/>
      <c r="DT72" s="445"/>
      <c r="DU72" s="445"/>
      <c r="DV72" s="445"/>
      <c r="DW72" s="445"/>
      <c r="DX72" s="445"/>
    </row>
    <row r="73" spans="1:128" x14ac:dyDescent="0.25">
      <c r="B73" s="445"/>
      <c r="C73" s="445"/>
      <c r="D73" s="445"/>
      <c r="E73" s="445"/>
      <c r="F73" s="445"/>
      <c r="G73" s="445"/>
      <c r="H73" s="445"/>
      <c r="I73" s="445"/>
      <c r="J73" s="445"/>
      <c r="K73" s="445"/>
      <c r="L73" s="445"/>
      <c r="M73" s="445"/>
      <c r="N73" s="445"/>
      <c r="O73" s="445"/>
      <c r="P73" s="445"/>
      <c r="Q73" s="445"/>
      <c r="R73" s="445"/>
      <c r="S73" s="445"/>
      <c r="T73" s="445"/>
      <c r="U73" s="445"/>
      <c r="V73" s="445"/>
      <c r="W73" s="445"/>
      <c r="X73" s="445"/>
      <c r="Y73" s="445"/>
      <c r="Z73" s="445"/>
      <c r="AA73" s="445"/>
      <c r="AB73" s="445"/>
      <c r="AC73" s="445"/>
      <c r="AD73" s="445"/>
      <c r="AE73" s="445"/>
      <c r="AF73" s="445"/>
      <c r="AG73" s="445"/>
      <c r="AH73" s="445"/>
      <c r="AI73" s="445"/>
      <c r="AJ73" s="445"/>
      <c r="AK73" s="445"/>
      <c r="AL73" s="445"/>
      <c r="AM73" s="445"/>
      <c r="AN73" s="445"/>
      <c r="AO73" s="445"/>
      <c r="AP73" s="445"/>
      <c r="AQ73" s="445"/>
      <c r="AR73" s="445"/>
      <c r="AS73" s="445"/>
      <c r="AT73" s="445"/>
      <c r="AU73" s="445"/>
      <c r="AV73" s="445"/>
      <c r="AW73" s="445"/>
      <c r="AX73" s="445"/>
      <c r="AY73" s="445"/>
      <c r="AZ73" s="445"/>
      <c r="BA73" s="445"/>
      <c r="BB73" s="445"/>
      <c r="BC73" s="445"/>
      <c r="BD73" s="445"/>
      <c r="BE73" s="445"/>
      <c r="BF73" s="445"/>
      <c r="BG73" s="445"/>
      <c r="BH73" s="445"/>
      <c r="BI73" s="445"/>
      <c r="BJ73" s="445"/>
      <c r="BK73" s="445"/>
      <c r="BL73" s="445"/>
      <c r="BM73" s="445"/>
      <c r="BN73" s="445"/>
      <c r="BO73" s="445"/>
      <c r="BP73" s="445"/>
      <c r="BQ73" s="445"/>
      <c r="BR73" s="445"/>
      <c r="BS73" s="445"/>
      <c r="BT73" s="445"/>
      <c r="BU73" s="445"/>
      <c r="BV73" s="445"/>
      <c r="BW73" s="445"/>
      <c r="BX73" s="445"/>
      <c r="BY73" s="445"/>
      <c r="BZ73" s="445"/>
      <c r="CA73" s="445"/>
      <c r="CB73" s="445"/>
      <c r="CC73" s="445"/>
      <c r="CD73" s="445"/>
      <c r="CE73" s="445"/>
      <c r="CF73" s="445"/>
      <c r="CG73" s="445"/>
      <c r="CH73" s="445"/>
      <c r="CI73" s="445"/>
      <c r="CJ73" s="445"/>
      <c r="CK73" s="445"/>
      <c r="CL73" s="445"/>
      <c r="CM73" s="445"/>
      <c r="CN73" s="445"/>
      <c r="CO73" s="445"/>
      <c r="CP73" s="445"/>
      <c r="CQ73" s="445"/>
      <c r="CR73" s="445"/>
      <c r="CS73" s="445"/>
      <c r="CT73" s="445"/>
      <c r="CU73" s="445"/>
      <c r="CV73" s="445"/>
      <c r="CW73" s="445"/>
      <c r="CX73" s="445"/>
      <c r="CY73" s="445"/>
      <c r="CZ73" s="445"/>
      <c r="DA73" s="445"/>
      <c r="DB73" s="445"/>
      <c r="DC73" s="445"/>
      <c r="DD73" s="445"/>
      <c r="DE73" s="445"/>
      <c r="DF73" s="445"/>
      <c r="DG73" s="445"/>
      <c r="DH73" s="445"/>
      <c r="DI73" s="445"/>
      <c r="DJ73" s="445"/>
      <c r="DK73" s="445"/>
      <c r="DL73" s="445"/>
      <c r="DM73" s="445"/>
      <c r="DN73" s="445"/>
      <c r="DO73" s="445"/>
      <c r="DP73" s="445"/>
      <c r="DQ73" s="445"/>
      <c r="DR73" s="445"/>
      <c r="DS73" s="445"/>
      <c r="DT73" s="445"/>
      <c r="DU73" s="445"/>
      <c r="DV73" s="445"/>
      <c r="DW73" s="445"/>
      <c r="DX73" s="445"/>
    </row>
    <row r="74" spans="1:128" x14ac:dyDescent="0.25">
      <c r="B74" s="445"/>
      <c r="C74" s="445"/>
      <c r="D74" s="445"/>
      <c r="E74" s="445"/>
      <c r="F74" s="445"/>
      <c r="G74" s="445"/>
      <c r="H74" s="445"/>
      <c r="I74" s="445"/>
      <c r="J74" s="445"/>
      <c r="K74" s="445"/>
      <c r="L74" s="445"/>
      <c r="M74" s="445"/>
      <c r="N74" s="445"/>
      <c r="O74" s="445"/>
      <c r="P74" s="445"/>
      <c r="Q74" s="445"/>
      <c r="R74" s="445"/>
      <c r="S74" s="445"/>
      <c r="T74" s="445"/>
      <c r="U74" s="445"/>
      <c r="V74" s="445"/>
      <c r="W74" s="445"/>
      <c r="X74" s="445"/>
      <c r="Y74" s="445"/>
      <c r="Z74" s="445"/>
      <c r="AA74" s="445"/>
      <c r="AB74" s="445"/>
      <c r="AC74" s="445"/>
      <c r="AD74" s="445"/>
      <c r="AE74" s="445"/>
      <c r="AF74" s="445"/>
      <c r="AG74" s="445"/>
      <c r="AH74" s="445"/>
      <c r="AI74" s="445"/>
      <c r="AJ74" s="445"/>
      <c r="AK74" s="445"/>
      <c r="AL74" s="445"/>
      <c r="AM74" s="445"/>
      <c r="AN74" s="445"/>
      <c r="AO74" s="445"/>
      <c r="AP74" s="445"/>
      <c r="AQ74" s="445"/>
      <c r="AR74" s="445"/>
      <c r="AS74" s="445"/>
      <c r="AT74" s="445"/>
      <c r="AU74" s="445"/>
      <c r="AV74" s="445"/>
      <c r="AW74" s="445"/>
      <c r="AX74" s="445"/>
      <c r="AY74" s="445"/>
      <c r="AZ74" s="445"/>
      <c r="BA74" s="445"/>
      <c r="BB74" s="445"/>
      <c r="BC74" s="445"/>
      <c r="BD74" s="445"/>
      <c r="BE74" s="445"/>
      <c r="BF74" s="445"/>
      <c r="BG74" s="445"/>
      <c r="BH74" s="445"/>
      <c r="BI74" s="445"/>
      <c r="BJ74" s="445"/>
      <c r="BK74" s="445"/>
      <c r="BL74" s="445"/>
      <c r="BM74" s="445"/>
      <c r="BN74" s="445"/>
      <c r="BO74" s="445"/>
      <c r="BP74" s="445"/>
      <c r="BQ74" s="445"/>
      <c r="BR74" s="445"/>
      <c r="BS74" s="445"/>
      <c r="BT74" s="445"/>
      <c r="BU74" s="445"/>
      <c r="BV74" s="445"/>
      <c r="BW74" s="445"/>
      <c r="BX74" s="445"/>
      <c r="BY74" s="445"/>
      <c r="BZ74" s="445"/>
      <c r="CA74" s="445"/>
      <c r="CB74" s="445"/>
      <c r="CC74" s="445"/>
      <c r="CD74" s="445"/>
      <c r="CE74" s="445"/>
      <c r="CF74" s="445"/>
      <c r="CG74" s="445"/>
      <c r="CH74" s="445"/>
      <c r="CI74" s="445"/>
      <c r="CJ74" s="445"/>
      <c r="CK74" s="445"/>
      <c r="CL74" s="445"/>
      <c r="CM74" s="445"/>
      <c r="CN74" s="445"/>
      <c r="CO74" s="445"/>
      <c r="CP74" s="445"/>
      <c r="CQ74" s="445"/>
      <c r="CR74" s="445"/>
      <c r="CS74" s="445"/>
      <c r="CT74" s="445"/>
      <c r="CU74" s="445"/>
      <c r="CV74" s="445"/>
      <c r="CW74" s="445"/>
      <c r="CX74" s="445"/>
      <c r="CY74" s="445"/>
      <c r="CZ74" s="445"/>
      <c r="DA74" s="445"/>
      <c r="DB74" s="445"/>
      <c r="DC74" s="445"/>
      <c r="DD74" s="445"/>
      <c r="DE74" s="445"/>
      <c r="DF74" s="445"/>
      <c r="DG74" s="445"/>
      <c r="DH74" s="445"/>
      <c r="DI74" s="445"/>
      <c r="DJ74" s="445"/>
      <c r="DK74" s="445"/>
      <c r="DL74" s="445"/>
      <c r="DM74" s="445"/>
      <c r="DN74" s="445"/>
      <c r="DO74" s="445"/>
      <c r="DP74" s="445"/>
      <c r="DQ74" s="445"/>
      <c r="DR74" s="445"/>
      <c r="DS74" s="445"/>
      <c r="DT74" s="445"/>
      <c r="DU74" s="445"/>
      <c r="DV74" s="445"/>
      <c r="DW74" s="445"/>
      <c r="DX74" s="445"/>
    </row>
    <row r="75" spans="1:128" x14ac:dyDescent="0.25">
      <c r="B75" s="445"/>
      <c r="C75" s="445"/>
      <c r="D75" s="445"/>
      <c r="E75" s="445"/>
      <c r="F75" s="445"/>
      <c r="G75" s="445"/>
      <c r="H75" s="445"/>
      <c r="I75" s="445"/>
      <c r="J75" s="445"/>
      <c r="K75" s="445"/>
      <c r="L75" s="445"/>
      <c r="M75" s="445"/>
      <c r="N75" s="445"/>
      <c r="O75" s="445"/>
      <c r="P75" s="445"/>
      <c r="Q75" s="445"/>
      <c r="R75" s="445"/>
      <c r="S75" s="445"/>
      <c r="T75" s="445"/>
      <c r="U75" s="445"/>
      <c r="V75" s="445"/>
      <c r="W75" s="445"/>
      <c r="X75" s="445"/>
      <c r="Y75" s="445"/>
      <c r="Z75" s="445"/>
      <c r="AA75" s="445"/>
      <c r="AB75" s="445"/>
      <c r="AC75" s="445"/>
      <c r="AD75" s="445"/>
      <c r="AE75" s="445"/>
      <c r="AF75" s="445"/>
      <c r="AG75" s="445"/>
      <c r="AH75" s="445"/>
      <c r="AI75" s="445"/>
      <c r="AJ75" s="445"/>
      <c r="AK75" s="445"/>
      <c r="AL75" s="445"/>
      <c r="AM75" s="445"/>
      <c r="AN75" s="445"/>
      <c r="AO75" s="445"/>
      <c r="AP75" s="445"/>
      <c r="AQ75" s="445"/>
      <c r="AR75" s="445"/>
      <c r="AS75" s="445"/>
      <c r="AT75" s="445"/>
      <c r="AU75" s="445"/>
      <c r="AV75" s="445"/>
      <c r="AW75" s="445"/>
      <c r="AX75" s="445"/>
      <c r="AY75" s="445"/>
      <c r="AZ75" s="445"/>
      <c r="BA75" s="445"/>
      <c r="BB75" s="445"/>
      <c r="BC75" s="445"/>
      <c r="BD75" s="445"/>
      <c r="BE75" s="445"/>
      <c r="BF75" s="445"/>
      <c r="BG75" s="445"/>
      <c r="BH75" s="445"/>
      <c r="BI75" s="445"/>
      <c r="BJ75" s="445"/>
      <c r="BK75" s="445"/>
      <c r="BL75" s="445"/>
      <c r="BM75" s="445"/>
      <c r="BN75" s="445"/>
      <c r="BO75" s="445"/>
      <c r="BP75" s="445"/>
      <c r="BQ75" s="445"/>
      <c r="BR75" s="445"/>
      <c r="BS75" s="445"/>
      <c r="BT75" s="445"/>
      <c r="BU75" s="445"/>
      <c r="BV75" s="445"/>
      <c r="BW75" s="445"/>
      <c r="BX75" s="445"/>
      <c r="BY75" s="445"/>
      <c r="BZ75" s="445"/>
      <c r="CA75" s="445"/>
      <c r="CB75" s="445"/>
      <c r="CC75" s="445"/>
      <c r="CD75" s="445"/>
      <c r="CE75" s="445"/>
      <c r="CF75" s="445"/>
      <c r="CG75" s="445"/>
      <c r="CH75" s="445"/>
      <c r="CI75" s="445"/>
      <c r="CJ75" s="445"/>
      <c r="CK75" s="445"/>
      <c r="CL75" s="445"/>
      <c r="CM75" s="445"/>
      <c r="CN75" s="445"/>
      <c r="CO75" s="445"/>
      <c r="CP75" s="445"/>
      <c r="CQ75" s="445"/>
      <c r="CR75" s="445"/>
      <c r="CS75" s="445"/>
      <c r="CT75" s="445"/>
      <c r="CU75" s="445"/>
      <c r="CV75" s="445"/>
      <c r="CW75" s="445"/>
      <c r="CX75" s="445"/>
      <c r="CY75" s="445"/>
      <c r="CZ75" s="445"/>
      <c r="DA75" s="445"/>
      <c r="DB75" s="445"/>
      <c r="DC75" s="445"/>
      <c r="DD75" s="445"/>
      <c r="DE75" s="445"/>
      <c r="DF75" s="445"/>
      <c r="DG75" s="445"/>
      <c r="DH75" s="445"/>
      <c r="DI75" s="445"/>
      <c r="DJ75" s="445"/>
      <c r="DK75" s="445"/>
      <c r="DL75" s="445"/>
      <c r="DM75" s="445"/>
      <c r="DN75" s="445"/>
      <c r="DO75" s="445"/>
      <c r="DP75" s="445"/>
      <c r="DQ75" s="445"/>
      <c r="DR75" s="445"/>
      <c r="DS75" s="445"/>
      <c r="DT75" s="445"/>
      <c r="DU75" s="445"/>
      <c r="DV75" s="445"/>
      <c r="DW75" s="445"/>
      <c r="DX75" s="445"/>
    </row>
    <row r="76" spans="1:128" x14ac:dyDescent="0.25">
      <c r="B76" s="445"/>
      <c r="C76" s="445"/>
      <c r="D76" s="445"/>
      <c r="E76" s="445"/>
      <c r="F76" s="445"/>
      <c r="G76" s="445"/>
      <c r="H76" s="445"/>
      <c r="I76" s="445"/>
      <c r="J76" s="445"/>
      <c r="K76" s="445"/>
      <c r="L76" s="445"/>
      <c r="M76" s="445"/>
      <c r="N76" s="445"/>
      <c r="O76" s="445"/>
      <c r="P76" s="445"/>
      <c r="Q76" s="445"/>
      <c r="R76" s="445"/>
      <c r="S76" s="445"/>
      <c r="T76" s="445"/>
      <c r="U76" s="445"/>
      <c r="V76" s="445"/>
      <c r="W76" s="445"/>
      <c r="X76" s="445"/>
      <c r="Y76" s="445"/>
      <c r="Z76" s="445"/>
      <c r="AA76" s="445"/>
      <c r="AB76" s="445"/>
      <c r="AC76" s="445"/>
      <c r="AD76" s="445"/>
      <c r="AE76" s="445"/>
      <c r="AF76" s="445"/>
      <c r="AG76" s="445"/>
      <c r="AH76" s="445"/>
      <c r="AI76" s="445"/>
      <c r="AJ76" s="445"/>
      <c r="AK76" s="445"/>
      <c r="AL76" s="445"/>
      <c r="AM76" s="445"/>
      <c r="AN76" s="445"/>
      <c r="AO76" s="445"/>
      <c r="AP76" s="445"/>
      <c r="AQ76" s="445"/>
      <c r="AR76" s="445"/>
      <c r="AS76" s="445"/>
      <c r="AT76" s="445"/>
      <c r="AU76" s="445"/>
      <c r="AV76" s="445"/>
      <c r="AW76" s="445"/>
      <c r="AX76" s="445"/>
      <c r="AY76" s="445"/>
      <c r="AZ76" s="445"/>
      <c r="BA76" s="445"/>
      <c r="BB76" s="445"/>
      <c r="BC76" s="445"/>
      <c r="BD76" s="445"/>
      <c r="BE76" s="445"/>
      <c r="BF76" s="445"/>
      <c r="BG76" s="445"/>
      <c r="BH76" s="445"/>
      <c r="BI76" s="445"/>
      <c r="BJ76" s="445"/>
      <c r="BK76" s="445"/>
      <c r="BL76" s="445"/>
      <c r="BM76" s="445"/>
      <c r="BN76" s="445"/>
      <c r="BO76" s="445"/>
      <c r="BP76" s="445"/>
      <c r="BQ76" s="445"/>
      <c r="BR76" s="445"/>
      <c r="BS76" s="445"/>
      <c r="BT76" s="445"/>
      <c r="BU76" s="445"/>
      <c r="BV76" s="445"/>
      <c r="BW76" s="445"/>
      <c r="BX76" s="445"/>
      <c r="BY76" s="445"/>
      <c r="BZ76" s="445"/>
      <c r="CA76" s="445"/>
      <c r="CB76" s="445"/>
      <c r="CC76" s="445"/>
      <c r="CD76" s="445"/>
      <c r="CE76" s="445"/>
      <c r="CF76" s="445"/>
      <c r="CG76" s="445"/>
      <c r="CH76" s="445"/>
      <c r="CI76" s="445"/>
      <c r="CJ76" s="445"/>
      <c r="CK76" s="445"/>
      <c r="CL76" s="445"/>
      <c r="CM76" s="445"/>
      <c r="CN76" s="445"/>
      <c r="CO76" s="445"/>
      <c r="CP76" s="445"/>
      <c r="CQ76" s="445"/>
      <c r="CR76" s="445"/>
      <c r="CS76" s="445"/>
      <c r="CT76" s="445"/>
      <c r="CU76" s="445"/>
      <c r="CV76" s="445"/>
      <c r="CW76" s="445"/>
      <c r="CX76" s="445"/>
      <c r="CY76" s="445"/>
      <c r="CZ76" s="445"/>
      <c r="DA76" s="445"/>
      <c r="DB76" s="445"/>
      <c r="DC76" s="445"/>
      <c r="DD76" s="445"/>
      <c r="DE76" s="445"/>
      <c r="DF76" s="445"/>
      <c r="DG76" s="445"/>
      <c r="DH76" s="445"/>
      <c r="DI76" s="445"/>
      <c r="DJ76" s="445"/>
      <c r="DK76" s="445"/>
      <c r="DL76" s="445"/>
      <c r="DM76" s="445"/>
      <c r="DN76" s="445"/>
      <c r="DO76" s="445"/>
      <c r="DP76" s="445"/>
      <c r="DQ76" s="445"/>
      <c r="DR76" s="445"/>
      <c r="DS76" s="445"/>
      <c r="DT76" s="445"/>
      <c r="DU76" s="445"/>
      <c r="DV76" s="445"/>
      <c r="DW76" s="445"/>
      <c r="DX76" s="445"/>
    </row>
    <row r="77" spans="1:128" x14ac:dyDescent="0.25">
      <c r="B77" s="445"/>
      <c r="C77" s="445"/>
      <c r="D77" s="445"/>
      <c r="E77" s="445"/>
      <c r="F77" s="445"/>
      <c r="G77" s="445"/>
      <c r="H77" s="445"/>
      <c r="I77" s="445"/>
      <c r="J77" s="445"/>
      <c r="K77" s="445"/>
      <c r="L77" s="445"/>
      <c r="M77" s="445"/>
      <c r="N77" s="445"/>
      <c r="O77" s="445"/>
      <c r="P77" s="445"/>
      <c r="Q77" s="445"/>
      <c r="R77" s="445"/>
      <c r="S77" s="445"/>
      <c r="T77" s="445"/>
      <c r="U77" s="445"/>
      <c r="V77" s="445"/>
      <c r="W77" s="445"/>
      <c r="X77" s="445"/>
      <c r="Y77" s="445"/>
      <c r="Z77" s="445"/>
      <c r="AA77" s="445"/>
      <c r="AB77" s="445"/>
      <c r="AC77" s="445"/>
      <c r="AD77" s="445"/>
      <c r="AE77" s="445"/>
      <c r="AF77" s="445"/>
      <c r="AG77" s="445"/>
      <c r="AH77" s="445"/>
      <c r="AI77" s="445"/>
      <c r="AJ77" s="445"/>
      <c r="AK77" s="445"/>
      <c r="AL77" s="445"/>
      <c r="AM77" s="445"/>
      <c r="AN77" s="445"/>
      <c r="AO77" s="445"/>
      <c r="AP77" s="445"/>
      <c r="AQ77" s="445"/>
      <c r="AR77" s="445"/>
      <c r="AS77" s="445"/>
      <c r="AT77" s="445"/>
      <c r="AU77" s="445"/>
      <c r="AV77" s="445"/>
      <c r="AW77" s="445"/>
      <c r="AX77" s="445"/>
      <c r="AY77" s="445"/>
      <c r="AZ77" s="445"/>
      <c r="BA77" s="445"/>
      <c r="BB77" s="445"/>
      <c r="BC77" s="445"/>
      <c r="BD77" s="445"/>
      <c r="BE77" s="445"/>
      <c r="BF77" s="445"/>
      <c r="BG77" s="445"/>
      <c r="BH77" s="445"/>
      <c r="BI77" s="445"/>
      <c r="BJ77" s="445"/>
      <c r="BK77" s="445"/>
      <c r="BL77" s="445"/>
      <c r="BM77" s="445"/>
      <c r="BN77" s="445"/>
      <c r="BO77" s="445"/>
      <c r="BP77" s="445"/>
      <c r="BQ77" s="445"/>
      <c r="BR77" s="445"/>
      <c r="BS77" s="445"/>
      <c r="BT77" s="445"/>
      <c r="BU77" s="445"/>
      <c r="BV77" s="445"/>
      <c r="BW77" s="445"/>
      <c r="BX77" s="445"/>
      <c r="BY77" s="445"/>
      <c r="BZ77" s="445"/>
      <c r="CA77" s="445"/>
      <c r="CB77" s="445"/>
      <c r="CC77" s="445"/>
      <c r="CD77" s="445"/>
      <c r="CE77" s="445"/>
      <c r="CF77" s="445"/>
      <c r="CG77" s="445"/>
      <c r="CH77" s="445"/>
      <c r="CI77" s="445"/>
      <c r="CJ77" s="445"/>
      <c r="CK77" s="445"/>
      <c r="CL77" s="445"/>
      <c r="CM77" s="445"/>
      <c r="CN77" s="445"/>
      <c r="CO77" s="445"/>
      <c r="CP77" s="445"/>
      <c r="CQ77" s="445"/>
      <c r="CR77" s="445"/>
      <c r="CS77" s="445"/>
      <c r="CT77" s="445"/>
      <c r="CU77" s="445"/>
      <c r="CV77" s="445"/>
      <c r="CW77" s="445"/>
      <c r="CX77" s="445"/>
      <c r="CY77" s="445"/>
      <c r="CZ77" s="445"/>
      <c r="DA77" s="445"/>
      <c r="DB77" s="445"/>
      <c r="DC77" s="445"/>
      <c r="DD77" s="445"/>
      <c r="DE77" s="445"/>
      <c r="DF77" s="445"/>
      <c r="DG77" s="445"/>
      <c r="DH77" s="445"/>
      <c r="DI77" s="445"/>
      <c r="DJ77" s="445"/>
      <c r="DK77" s="445"/>
      <c r="DL77" s="445"/>
      <c r="DM77" s="445"/>
      <c r="DN77" s="445"/>
      <c r="DO77" s="445"/>
      <c r="DP77" s="445"/>
      <c r="DQ77" s="445"/>
      <c r="DR77" s="445"/>
      <c r="DS77" s="445"/>
      <c r="DT77" s="445"/>
      <c r="DU77" s="445"/>
      <c r="DV77" s="445"/>
      <c r="DW77" s="445"/>
      <c r="DX77" s="445"/>
    </row>
    <row r="78" spans="1:128" x14ac:dyDescent="0.25">
      <c r="B78" s="445"/>
      <c r="C78" s="445"/>
      <c r="D78" s="445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45"/>
      <c r="X78" s="445"/>
      <c r="Y78" s="445"/>
      <c r="Z78" s="445"/>
      <c r="AA78" s="445"/>
      <c r="AB78" s="445"/>
      <c r="AC78" s="445"/>
      <c r="AD78" s="445"/>
      <c r="AE78" s="445"/>
      <c r="AF78" s="445"/>
      <c r="AG78" s="445"/>
      <c r="AH78" s="445"/>
      <c r="AI78" s="445"/>
      <c r="AJ78" s="445"/>
      <c r="AK78" s="445"/>
      <c r="AL78" s="445"/>
      <c r="AM78" s="445"/>
      <c r="AN78" s="445"/>
      <c r="AO78" s="445"/>
      <c r="AP78" s="445"/>
      <c r="AQ78" s="445"/>
      <c r="AR78" s="445"/>
      <c r="AS78" s="445"/>
      <c r="AT78" s="445"/>
      <c r="AU78" s="445"/>
      <c r="AV78" s="445"/>
      <c r="AW78" s="445"/>
      <c r="AX78" s="445"/>
      <c r="AY78" s="445"/>
      <c r="AZ78" s="445"/>
      <c r="BA78" s="445"/>
      <c r="BB78" s="445"/>
      <c r="BC78" s="445"/>
      <c r="BD78" s="445"/>
      <c r="BE78" s="445"/>
      <c r="BF78" s="445"/>
      <c r="BG78" s="445"/>
      <c r="BH78" s="445"/>
      <c r="BI78" s="445"/>
      <c r="BJ78" s="445"/>
      <c r="BK78" s="445"/>
      <c r="BL78" s="445"/>
      <c r="BM78" s="445"/>
      <c r="BN78" s="445"/>
      <c r="BO78" s="445"/>
      <c r="BP78" s="445"/>
      <c r="BQ78" s="445"/>
      <c r="BR78" s="445"/>
      <c r="BS78" s="445"/>
      <c r="BT78" s="445"/>
      <c r="BU78" s="445"/>
      <c r="BV78" s="445"/>
      <c r="BW78" s="445"/>
      <c r="BX78" s="445"/>
      <c r="BY78" s="445"/>
      <c r="BZ78" s="445"/>
      <c r="CA78" s="445"/>
      <c r="CB78" s="445"/>
      <c r="CC78" s="445"/>
      <c r="CD78" s="445"/>
      <c r="CE78" s="445"/>
      <c r="CF78" s="445"/>
      <c r="CG78" s="445"/>
      <c r="CH78" s="445"/>
      <c r="CI78" s="445"/>
      <c r="CJ78" s="445"/>
      <c r="CK78" s="445"/>
      <c r="CL78" s="445"/>
      <c r="CM78" s="445"/>
      <c r="CN78" s="445"/>
      <c r="CO78" s="445"/>
      <c r="CP78" s="445"/>
      <c r="CQ78" s="445"/>
      <c r="CR78" s="445"/>
      <c r="CS78" s="445"/>
      <c r="CT78" s="445"/>
      <c r="CU78" s="445"/>
      <c r="CV78" s="445"/>
      <c r="CW78" s="445"/>
      <c r="CX78" s="445"/>
      <c r="CY78" s="445"/>
      <c r="CZ78" s="445"/>
      <c r="DA78" s="445"/>
      <c r="DB78" s="445"/>
      <c r="DC78" s="445"/>
      <c r="DD78" s="445"/>
      <c r="DE78" s="445"/>
      <c r="DF78" s="445"/>
      <c r="DG78" s="445"/>
      <c r="DH78" s="445"/>
      <c r="DI78" s="445"/>
      <c r="DJ78" s="445"/>
      <c r="DK78" s="445"/>
      <c r="DL78" s="445"/>
      <c r="DM78" s="445"/>
      <c r="DN78" s="445"/>
      <c r="DO78" s="445"/>
      <c r="DP78" s="445"/>
      <c r="DQ78" s="445"/>
      <c r="DR78" s="445"/>
      <c r="DS78" s="445"/>
      <c r="DT78" s="445"/>
      <c r="DU78" s="445"/>
      <c r="DV78" s="445"/>
      <c r="DW78" s="445"/>
      <c r="DX78" s="445"/>
    </row>
    <row r="79" spans="1:128" x14ac:dyDescent="0.25">
      <c r="B79" s="445"/>
      <c r="C79" s="445"/>
      <c r="D79" s="445"/>
      <c r="E79" s="445"/>
      <c r="F79" s="445"/>
      <c r="G79" s="445"/>
      <c r="H79" s="445"/>
      <c r="I79" s="445"/>
      <c r="J79" s="445"/>
      <c r="K79" s="445"/>
      <c r="L79" s="445"/>
      <c r="M79" s="445"/>
      <c r="N79" s="445"/>
      <c r="O79" s="445"/>
      <c r="P79" s="445"/>
      <c r="Q79" s="445"/>
      <c r="R79" s="445"/>
      <c r="S79" s="445"/>
      <c r="T79" s="445"/>
      <c r="U79" s="445"/>
      <c r="V79" s="445"/>
      <c r="W79" s="445"/>
      <c r="X79" s="445"/>
      <c r="Y79" s="445"/>
      <c r="Z79" s="445"/>
      <c r="AA79" s="445"/>
      <c r="AB79" s="445"/>
      <c r="AC79" s="445"/>
      <c r="AD79" s="445"/>
      <c r="AE79" s="445"/>
      <c r="AF79" s="445"/>
      <c r="AG79" s="445"/>
      <c r="AH79" s="445"/>
      <c r="AI79" s="445"/>
      <c r="AJ79" s="445"/>
      <c r="AK79" s="445"/>
      <c r="AL79" s="445"/>
      <c r="AM79" s="445"/>
      <c r="AN79" s="445"/>
      <c r="AO79" s="445"/>
      <c r="AP79" s="445"/>
      <c r="AQ79" s="445"/>
      <c r="AR79" s="445"/>
      <c r="AS79" s="445"/>
      <c r="AT79" s="445"/>
      <c r="AU79" s="445"/>
      <c r="AV79" s="445"/>
      <c r="AW79" s="445"/>
      <c r="AX79" s="445"/>
      <c r="AY79" s="445"/>
      <c r="AZ79" s="445"/>
      <c r="BA79" s="445"/>
      <c r="BB79" s="445"/>
      <c r="BC79" s="445"/>
      <c r="BD79" s="445"/>
      <c r="BE79" s="445"/>
      <c r="BF79" s="445"/>
      <c r="BG79" s="445"/>
      <c r="BH79" s="445"/>
      <c r="BI79" s="445"/>
      <c r="BJ79" s="445"/>
      <c r="BK79" s="445"/>
      <c r="BL79" s="445"/>
      <c r="BM79" s="445"/>
      <c r="BN79" s="445"/>
      <c r="BO79" s="445"/>
      <c r="BP79" s="445"/>
      <c r="BQ79" s="445"/>
      <c r="BR79" s="445"/>
      <c r="BS79" s="445"/>
      <c r="BT79" s="445"/>
      <c r="BU79" s="445"/>
      <c r="BV79" s="445"/>
      <c r="BW79" s="445"/>
      <c r="BX79" s="445"/>
      <c r="BY79" s="445"/>
      <c r="BZ79" s="445"/>
      <c r="CA79" s="445"/>
      <c r="CB79" s="445"/>
      <c r="CC79" s="445"/>
      <c r="CD79" s="445"/>
      <c r="CE79" s="445"/>
      <c r="CF79" s="445"/>
      <c r="CG79" s="445"/>
      <c r="CH79" s="445"/>
      <c r="CI79" s="445"/>
      <c r="CJ79" s="445"/>
      <c r="CK79" s="445"/>
      <c r="CL79" s="445"/>
      <c r="CM79" s="445"/>
      <c r="CN79" s="445"/>
      <c r="CO79" s="445"/>
      <c r="CP79" s="445"/>
      <c r="CQ79" s="445"/>
      <c r="CR79" s="445"/>
      <c r="CS79" s="445"/>
      <c r="CT79" s="445"/>
      <c r="CU79" s="445"/>
      <c r="CV79" s="445"/>
      <c r="CW79" s="445"/>
      <c r="CX79" s="445"/>
      <c r="CY79" s="445"/>
      <c r="CZ79" s="445"/>
      <c r="DA79" s="445"/>
      <c r="DB79" s="445"/>
      <c r="DC79" s="445"/>
      <c r="DD79" s="445"/>
      <c r="DE79" s="445"/>
      <c r="DF79" s="445"/>
      <c r="DG79" s="445"/>
      <c r="DH79" s="445"/>
      <c r="DI79" s="445"/>
      <c r="DJ79" s="445"/>
      <c r="DK79" s="445"/>
      <c r="DL79" s="445"/>
      <c r="DM79" s="445"/>
      <c r="DN79" s="445"/>
      <c r="DO79" s="445"/>
      <c r="DP79" s="445"/>
      <c r="DQ79" s="445"/>
      <c r="DR79" s="445"/>
      <c r="DS79" s="445"/>
      <c r="DT79" s="445"/>
      <c r="DU79" s="445"/>
      <c r="DV79" s="445"/>
      <c r="DW79" s="445"/>
      <c r="DX79" s="445"/>
    </row>
    <row r="80" spans="1:128" x14ac:dyDescent="0.25">
      <c r="B80" s="445"/>
      <c r="C80" s="445"/>
      <c r="D80" s="445"/>
      <c r="E80" s="445"/>
      <c r="F80" s="445"/>
      <c r="G80" s="445"/>
      <c r="H80" s="445"/>
      <c r="I80" s="445"/>
      <c r="J80" s="445"/>
      <c r="K80" s="445"/>
      <c r="L80" s="445"/>
      <c r="M80" s="445"/>
      <c r="N80" s="445"/>
      <c r="O80" s="445"/>
      <c r="P80" s="445"/>
      <c r="Q80" s="445"/>
      <c r="R80" s="445"/>
      <c r="S80" s="445"/>
      <c r="T80" s="445"/>
      <c r="U80" s="445"/>
      <c r="V80" s="445"/>
      <c r="W80" s="445"/>
      <c r="X80" s="445"/>
      <c r="Y80" s="445"/>
      <c r="Z80" s="445"/>
      <c r="AA80" s="445"/>
      <c r="AB80" s="445"/>
      <c r="AC80" s="445"/>
      <c r="AD80" s="445"/>
      <c r="AE80" s="445"/>
      <c r="AF80" s="445"/>
      <c r="AG80" s="445"/>
      <c r="AH80" s="445"/>
      <c r="AI80" s="445"/>
      <c r="AJ80" s="445"/>
      <c r="AK80" s="445"/>
      <c r="AL80" s="445"/>
      <c r="AM80" s="445"/>
      <c r="AN80" s="445"/>
      <c r="AO80" s="445"/>
      <c r="AP80" s="445"/>
      <c r="AQ80" s="445"/>
      <c r="AR80" s="445"/>
      <c r="AS80" s="445"/>
      <c r="AT80" s="445"/>
      <c r="AU80" s="445"/>
      <c r="AV80" s="445"/>
      <c r="AW80" s="445"/>
      <c r="AX80" s="445"/>
      <c r="AY80" s="445"/>
      <c r="AZ80" s="445"/>
      <c r="BA80" s="445"/>
      <c r="BB80" s="445"/>
      <c r="BC80" s="445"/>
      <c r="BD80" s="445"/>
      <c r="BE80" s="445"/>
      <c r="BF80" s="445"/>
      <c r="BG80" s="445"/>
      <c r="BH80" s="445"/>
      <c r="BI80" s="445"/>
      <c r="BJ80" s="445"/>
      <c r="BK80" s="445"/>
      <c r="BL80" s="445"/>
      <c r="BM80" s="445"/>
      <c r="BN80" s="445"/>
      <c r="BO80" s="445"/>
      <c r="BP80" s="445"/>
      <c r="BQ80" s="445"/>
      <c r="BR80" s="445"/>
      <c r="BS80" s="445"/>
      <c r="BT80" s="445"/>
      <c r="BU80" s="445"/>
      <c r="BV80" s="445"/>
      <c r="BW80" s="445"/>
      <c r="BX80" s="445"/>
      <c r="BY80" s="445"/>
      <c r="BZ80" s="445"/>
      <c r="CA80" s="445"/>
      <c r="CB80" s="445"/>
      <c r="CC80" s="445"/>
      <c r="CD80" s="445"/>
      <c r="CE80" s="445"/>
      <c r="CF80" s="445"/>
      <c r="CG80" s="445"/>
      <c r="CH80" s="445"/>
      <c r="CI80" s="445"/>
      <c r="CJ80" s="445"/>
      <c r="CK80" s="445"/>
      <c r="CL80" s="445"/>
      <c r="CM80" s="445"/>
      <c r="CN80" s="445"/>
      <c r="CO80" s="445"/>
      <c r="CP80" s="445"/>
      <c r="CQ80" s="445"/>
      <c r="CR80" s="445"/>
      <c r="CS80" s="445"/>
      <c r="CT80" s="445"/>
      <c r="CU80" s="445"/>
      <c r="CV80" s="445"/>
      <c r="CW80" s="445"/>
      <c r="CX80" s="445"/>
      <c r="CY80" s="445"/>
      <c r="CZ80" s="445"/>
      <c r="DA80" s="445"/>
      <c r="DB80" s="445"/>
      <c r="DC80" s="445"/>
      <c r="DD80" s="445"/>
      <c r="DE80" s="445"/>
      <c r="DF80" s="445"/>
      <c r="DG80" s="445"/>
      <c r="DH80" s="445"/>
      <c r="DI80" s="445"/>
      <c r="DJ80" s="445"/>
      <c r="DK80" s="445"/>
      <c r="DL80" s="445"/>
      <c r="DM80" s="445"/>
      <c r="DN80" s="445"/>
      <c r="DO80" s="445"/>
      <c r="DP80" s="445"/>
      <c r="DQ80" s="445"/>
      <c r="DR80" s="445"/>
      <c r="DS80" s="445"/>
      <c r="DT80" s="445"/>
      <c r="DU80" s="445"/>
      <c r="DV80" s="445"/>
      <c r="DW80" s="445"/>
      <c r="DX80" s="445"/>
    </row>
    <row r="81" spans="2:128" x14ac:dyDescent="0.25">
      <c r="B81" s="445"/>
      <c r="C81" s="445"/>
      <c r="D81" s="445"/>
      <c r="E81" s="445"/>
      <c r="F81" s="445"/>
      <c r="G81" s="445"/>
      <c r="H81" s="445"/>
      <c r="I81" s="445"/>
      <c r="J81" s="445"/>
      <c r="K81" s="445"/>
      <c r="L81" s="445"/>
      <c r="M81" s="445"/>
      <c r="N81" s="445"/>
      <c r="O81" s="445"/>
      <c r="P81" s="445"/>
      <c r="Q81" s="445"/>
      <c r="R81" s="445"/>
      <c r="S81" s="445"/>
      <c r="T81" s="445"/>
      <c r="U81" s="445"/>
      <c r="V81" s="445"/>
      <c r="W81" s="445"/>
      <c r="X81" s="445"/>
      <c r="Y81" s="445"/>
      <c r="Z81" s="445"/>
      <c r="AA81" s="445"/>
      <c r="AB81" s="445"/>
      <c r="AC81" s="445"/>
      <c r="AD81" s="445"/>
      <c r="AE81" s="445"/>
      <c r="AF81" s="445"/>
      <c r="AG81" s="445"/>
      <c r="AH81" s="445"/>
      <c r="AI81" s="445"/>
      <c r="AJ81" s="445"/>
      <c r="AK81" s="445"/>
      <c r="AL81" s="445"/>
      <c r="AM81" s="445"/>
      <c r="AN81" s="445"/>
      <c r="AO81" s="445"/>
      <c r="AP81" s="445"/>
      <c r="AQ81" s="445"/>
      <c r="AR81" s="445"/>
      <c r="AS81" s="445"/>
      <c r="AT81" s="445"/>
      <c r="AU81" s="445"/>
      <c r="AV81" s="445"/>
      <c r="AW81" s="445"/>
      <c r="AX81" s="445"/>
      <c r="AY81" s="445"/>
      <c r="AZ81" s="445"/>
      <c r="BA81" s="445"/>
      <c r="BB81" s="445"/>
      <c r="BC81" s="445"/>
      <c r="BD81" s="445"/>
      <c r="BE81" s="445"/>
      <c r="BF81" s="445"/>
      <c r="BG81" s="445"/>
      <c r="BH81" s="445"/>
      <c r="BI81" s="445"/>
      <c r="BJ81" s="445"/>
      <c r="BK81" s="445"/>
      <c r="BL81" s="445"/>
      <c r="BM81" s="445"/>
      <c r="BN81" s="445"/>
      <c r="BO81" s="445"/>
      <c r="BP81" s="445"/>
      <c r="BQ81" s="445"/>
      <c r="BR81" s="445"/>
      <c r="BS81" s="445"/>
      <c r="BT81" s="445"/>
      <c r="BU81" s="445"/>
      <c r="BV81" s="445"/>
      <c r="BW81" s="445"/>
      <c r="BX81" s="445"/>
      <c r="BY81" s="445"/>
      <c r="BZ81" s="445"/>
      <c r="CA81" s="445"/>
      <c r="CB81" s="445"/>
      <c r="CC81" s="445"/>
      <c r="CD81" s="445"/>
      <c r="CE81" s="445"/>
      <c r="CF81" s="445"/>
      <c r="CG81" s="445"/>
      <c r="CH81" s="445"/>
      <c r="CI81" s="445"/>
      <c r="CJ81" s="445"/>
      <c r="CK81" s="445"/>
      <c r="CL81" s="445"/>
      <c r="CM81" s="445"/>
      <c r="CN81" s="445"/>
      <c r="CO81" s="445"/>
      <c r="CP81" s="445"/>
      <c r="CQ81" s="445"/>
      <c r="CR81" s="445"/>
      <c r="CS81" s="445"/>
      <c r="CT81" s="445"/>
      <c r="CU81" s="445"/>
      <c r="CV81" s="445"/>
      <c r="CW81" s="445"/>
      <c r="CX81" s="445"/>
      <c r="CY81" s="445"/>
      <c r="CZ81" s="445"/>
      <c r="DA81" s="445"/>
      <c r="DB81" s="445"/>
      <c r="DC81" s="445"/>
      <c r="DD81" s="445"/>
      <c r="DE81" s="445"/>
      <c r="DF81" s="445"/>
      <c r="DG81" s="445"/>
      <c r="DH81" s="445"/>
      <c r="DI81" s="445"/>
      <c r="DJ81" s="445"/>
      <c r="DK81" s="445"/>
      <c r="DL81" s="445"/>
      <c r="DM81" s="445"/>
      <c r="DN81" s="445"/>
      <c r="DO81" s="445"/>
      <c r="DP81" s="445"/>
      <c r="DQ81" s="445"/>
      <c r="DR81" s="445"/>
      <c r="DS81" s="445"/>
      <c r="DT81" s="445"/>
      <c r="DU81" s="445"/>
      <c r="DV81" s="445"/>
      <c r="DW81" s="445"/>
      <c r="DX81" s="445"/>
    </row>
    <row r="82" spans="2:128" x14ac:dyDescent="0.25">
      <c r="B82" s="445"/>
      <c r="C82" s="445"/>
      <c r="D82" s="445"/>
      <c r="E82" s="445"/>
      <c r="F82" s="445"/>
      <c r="G82" s="445"/>
      <c r="H82" s="445"/>
      <c r="I82" s="445"/>
      <c r="J82" s="445"/>
      <c r="K82" s="445"/>
      <c r="L82" s="445"/>
      <c r="M82" s="445"/>
      <c r="N82" s="445"/>
      <c r="O82" s="445"/>
      <c r="P82" s="445"/>
      <c r="Q82" s="445"/>
      <c r="R82" s="445"/>
      <c r="S82" s="445"/>
      <c r="T82" s="445"/>
      <c r="U82" s="445"/>
      <c r="V82" s="445"/>
      <c r="W82" s="445"/>
      <c r="X82" s="445"/>
      <c r="Y82" s="445"/>
      <c r="Z82" s="445"/>
      <c r="AA82" s="445"/>
      <c r="AB82" s="445"/>
      <c r="AC82" s="445"/>
      <c r="AD82" s="445"/>
      <c r="AE82" s="445"/>
      <c r="AF82" s="445"/>
      <c r="AG82" s="445"/>
      <c r="AH82" s="445"/>
      <c r="AI82" s="445"/>
      <c r="AJ82" s="445"/>
      <c r="AK82" s="445"/>
      <c r="AL82" s="445"/>
      <c r="AM82" s="445"/>
      <c r="AN82" s="445"/>
      <c r="AO82" s="445"/>
      <c r="AP82" s="445"/>
      <c r="AQ82" s="445"/>
      <c r="AR82" s="445"/>
      <c r="AS82" s="445"/>
      <c r="AT82" s="445"/>
      <c r="AU82" s="445"/>
      <c r="AV82" s="445"/>
      <c r="AW82" s="445"/>
      <c r="AX82" s="445"/>
      <c r="AY82" s="445"/>
      <c r="AZ82" s="445"/>
      <c r="BA82" s="445"/>
      <c r="BB82" s="445"/>
      <c r="BC82" s="445"/>
      <c r="BD82" s="445"/>
      <c r="BE82" s="445"/>
      <c r="BF82" s="445"/>
      <c r="BG82" s="445"/>
      <c r="BH82" s="445"/>
      <c r="BI82" s="445"/>
      <c r="BJ82" s="445"/>
      <c r="BK82" s="445"/>
      <c r="BL82" s="445"/>
      <c r="BM82" s="445"/>
      <c r="BN82" s="445"/>
      <c r="BO82" s="445"/>
      <c r="BP82" s="445"/>
      <c r="BQ82" s="445"/>
      <c r="BR82" s="445"/>
      <c r="BS82" s="445"/>
      <c r="BT82" s="445"/>
      <c r="BU82" s="445"/>
      <c r="BV82" s="445"/>
      <c r="BW82" s="445"/>
      <c r="BX82" s="445"/>
      <c r="BY82" s="445"/>
      <c r="BZ82" s="445"/>
      <c r="CA82" s="445"/>
      <c r="CB82" s="445"/>
      <c r="CC82" s="445"/>
      <c r="CD82" s="445"/>
      <c r="CE82" s="445"/>
      <c r="CF82" s="445"/>
      <c r="CG82" s="445"/>
      <c r="CH82" s="445"/>
      <c r="CI82" s="445"/>
      <c r="CJ82" s="445"/>
      <c r="CK82" s="445"/>
      <c r="CL82" s="445"/>
      <c r="CM82" s="445"/>
      <c r="CN82" s="445"/>
      <c r="CO82" s="445"/>
      <c r="CP82" s="445"/>
      <c r="CQ82" s="445"/>
      <c r="CR82" s="445"/>
      <c r="CS82" s="445"/>
      <c r="CT82" s="445"/>
      <c r="CU82" s="445"/>
      <c r="CV82" s="445"/>
      <c r="CW82" s="445"/>
      <c r="CX82" s="445"/>
      <c r="CY82" s="445"/>
      <c r="CZ82" s="445"/>
      <c r="DA82" s="445"/>
      <c r="DB82" s="445"/>
      <c r="DC82" s="445"/>
      <c r="DD82" s="445"/>
      <c r="DE82" s="445"/>
      <c r="DF82" s="445"/>
      <c r="DG82" s="445"/>
      <c r="DH82" s="445"/>
      <c r="DI82" s="445"/>
      <c r="DJ82" s="445"/>
      <c r="DK82" s="445"/>
      <c r="DL82" s="445"/>
      <c r="DM82" s="445"/>
      <c r="DN82" s="445"/>
      <c r="DO82" s="445"/>
      <c r="DP82" s="445"/>
      <c r="DQ82" s="445"/>
      <c r="DR82" s="445"/>
      <c r="DS82" s="445"/>
      <c r="DT82" s="445"/>
      <c r="DU82" s="445"/>
      <c r="DV82" s="445"/>
      <c r="DW82" s="445"/>
      <c r="DX82" s="445"/>
    </row>
    <row r="83" spans="2:128" x14ac:dyDescent="0.25">
      <c r="B83" s="445"/>
      <c r="C83" s="445"/>
      <c r="D83" s="445"/>
      <c r="E83" s="445"/>
      <c r="F83" s="445"/>
      <c r="G83" s="445"/>
      <c r="H83" s="445"/>
      <c r="I83" s="445"/>
      <c r="J83" s="445"/>
      <c r="K83" s="445"/>
      <c r="L83" s="445"/>
      <c r="M83" s="445"/>
      <c r="N83" s="445"/>
      <c r="O83" s="445"/>
      <c r="P83" s="445"/>
      <c r="Q83" s="445"/>
      <c r="R83" s="445"/>
      <c r="S83" s="445"/>
      <c r="T83" s="445"/>
      <c r="U83" s="445"/>
      <c r="V83" s="445"/>
      <c r="W83" s="445"/>
      <c r="X83" s="445"/>
      <c r="Y83" s="445"/>
      <c r="Z83" s="445"/>
      <c r="AA83" s="445"/>
      <c r="AB83" s="445"/>
      <c r="AC83" s="445"/>
      <c r="AD83" s="445"/>
      <c r="AE83" s="445"/>
      <c r="AF83" s="445"/>
      <c r="AG83" s="445"/>
      <c r="AH83" s="445"/>
      <c r="AI83" s="445"/>
      <c r="AJ83" s="445"/>
      <c r="AK83" s="445"/>
      <c r="AL83" s="445"/>
      <c r="AM83" s="445"/>
      <c r="AN83" s="445"/>
      <c r="AO83" s="445"/>
      <c r="AP83" s="445"/>
      <c r="AQ83" s="445"/>
      <c r="AR83" s="445"/>
      <c r="AS83" s="445"/>
      <c r="AT83" s="445"/>
      <c r="AU83" s="445"/>
      <c r="AV83" s="445"/>
      <c r="AW83" s="445"/>
      <c r="AX83" s="445"/>
      <c r="AY83" s="445"/>
      <c r="AZ83" s="445"/>
      <c r="BA83" s="445"/>
      <c r="BB83" s="445"/>
      <c r="BC83" s="445"/>
      <c r="BD83" s="445"/>
      <c r="BE83" s="445"/>
      <c r="BF83" s="445"/>
      <c r="BG83" s="445"/>
      <c r="BH83" s="445"/>
      <c r="BI83" s="445"/>
      <c r="BJ83" s="445"/>
      <c r="BK83" s="445"/>
      <c r="BL83" s="445"/>
      <c r="BM83" s="445"/>
      <c r="BN83" s="445"/>
      <c r="BO83" s="445"/>
      <c r="BP83" s="445"/>
      <c r="BQ83" s="445"/>
      <c r="BR83" s="445"/>
      <c r="BS83" s="445"/>
      <c r="BT83" s="445"/>
      <c r="BU83" s="445"/>
      <c r="BV83" s="445"/>
      <c r="BW83" s="445"/>
      <c r="BX83" s="445"/>
      <c r="BY83" s="445"/>
      <c r="BZ83" s="445"/>
      <c r="CA83" s="445"/>
      <c r="CB83" s="445"/>
      <c r="CC83" s="445"/>
      <c r="CD83" s="445"/>
      <c r="CE83" s="445"/>
      <c r="CF83" s="445"/>
      <c r="CG83" s="445"/>
      <c r="CH83" s="445"/>
      <c r="CI83" s="445"/>
      <c r="CJ83" s="445"/>
      <c r="CK83" s="445"/>
      <c r="CL83" s="445"/>
      <c r="CM83" s="445"/>
      <c r="CN83" s="445"/>
      <c r="CO83" s="445"/>
      <c r="CP83" s="445"/>
      <c r="CQ83" s="445"/>
      <c r="CR83" s="445"/>
      <c r="CS83" s="445"/>
      <c r="CT83" s="445"/>
      <c r="CU83" s="445"/>
      <c r="CV83" s="445"/>
      <c r="CW83" s="445"/>
      <c r="CX83" s="445"/>
      <c r="CY83" s="445"/>
      <c r="CZ83" s="445"/>
      <c r="DA83" s="445"/>
      <c r="DB83" s="445"/>
      <c r="DC83" s="445"/>
      <c r="DD83" s="445"/>
      <c r="DE83" s="445"/>
      <c r="DF83" s="445"/>
      <c r="DG83" s="445"/>
      <c r="DH83" s="445"/>
      <c r="DI83" s="445"/>
      <c r="DJ83" s="445"/>
      <c r="DK83" s="445"/>
      <c r="DL83" s="445"/>
      <c r="DM83" s="445"/>
      <c r="DN83" s="445"/>
      <c r="DO83" s="445"/>
      <c r="DP83" s="445"/>
      <c r="DQ83" s="445"/>
      <c r="DR83" s="445"/>
      <c r="DS83" s="445"/>
      <c r="DT83" s="445"/>
      <c r="DU83" s="445"/>
      <c r="DV83" s="445"/>
    </row>
    <row r="84" spans="2:128" x14ac:dyDescent="0.25">
      <c r="B84" s="445"/>
      <c r="C84" s="445"/>
      <c r="D84" s="445"/>
      <c r="E84" s="445"/>
      <c r="F84" s="445"/>
      <c r="G84" s="445"/>
      <c r="H84" s="445"/>
      <c r="I84" s="445"/>
      <c r="J84" s="445"/>
      <c r="K84" s="445"/>
      <c r="L84" s="445"/>
      <c r="M84" s="445"/>
      <c r="N84" s="445"/>
      <c r="O84" s="445"/>
      <c r="P84" s="445"/>
      <c r="Q84" s="445"/>
      <c r="R84" s="445"/>
      <c r="S84" s="445"/>
      <c r="T84" s="445"/>
      <c r="U84" s="445"/>
      <c r="V84" s="445"/>
      <c r="W84" s="445"/>
      <c r="X84" s="445"/>
      <c r="Y84" s="445"/>
      <c r="Z84" s="445"/>
      <c r="AA84" s="445"/>
      <c r="AB84" s="445"/>
      <c r="AC84" s="445"/>
      <c r="AD84" s="445"/>
      <c r="AE84" s="445"/>
      <c r="AF84" s="445"/>
      <c r="AG84" s="445"/>
      <c r="AH84" s="445"/>
      <c r="AI84" s="445"/>
      <c r="AJ84" s="445"/>
      <c r="AK84" s="445"/>
      <c r="AL84" s="445"/>
      <c r="AM84" s="445"/>
      <c r="AN84" s="445"/>
      <c r="AO84" s="445"/>
      <c r="AP84" s="445"/>
      <c r="AQ84" s="445"/>
      <c r="AR84" s="445"/>
      <c r="AS84" s="445"/>
      <c r="AT84" s="445"/>
      <c r="AU84" s="445"/>
      <c r="AV84" s="445"/>
      <c r="AW84" s="445"/>
      <c r="AX84" s="445"/>
      <c r="AY84" s="445"/>
      <c r="AZ84" s="445"/>
      <c r="BA84" s="445"/>
      <c r="BB84" s="445"/>
      <c r="BC84" s="445"/>
      <c r="BD84" s="445"/>
      <c r="BE84" s="445"/>
      <c r="BF84" s="445"/>
      <c r="BG84" s="445"/>
      <c r="BH84" s="445"/>
      <c r="BI84" s="445"/>
      <c r="BJ84" s="445"/>
      <c r="BK84" s="445"/>
      <c r="BL84" s="445"/>
      <c r="BM84" s="445"/>
      <c r="BN84" s="445"/>
      <c r="BO84" s="445"/>
      <c r="BP84" s="445"/>
      <c r="BQ84" s="445"/>
      <c r="BR84" s="445"/>
      <c r="BS84" s="445"/>
      <c r="BT84" s="445"/>
      <c r="BU84" s="445"/>
      <c r="BV84" s="445"/>
      <c r="BW84" s="445"/>
      <c r="BX84" s="445"/>
      <c r="BY84" s="445"/>
      <c r="BZ84" s="445"/>
      <c r="CA84" s="445"/>
      <c r="CB84" s="445"/>
      <c r="CC84" s="445"/>
      <c r="CD84" s="445"/>
      <c r="CE84" s="445"/>
      <c r="CF84" s="445"/>
      <c r="CG84" s="445"/>
      <c r="CH84" s="445"/>
      <c r="CI84" s="445"/>
      <c r="CJ84" s="445"/>
      <c r="CK84" s="445"/>
      <c r="CL84" s="445"/>
      <c r="CM84" s="445"/>
      <c r="CN84" s="445"/>
      <c r="CO84" s="445"/>
      <c r="CP84" s="445"/>
      <c r="CQ84" s="445"/>
      <c r="CR84" s="445"/>
      <c r="CS84" s="445"/>
      <c r="CT84" s="445"/>
      <c r="CU84" s="445"/>
      <c r="CV84" s="445"/>
      <c r="CW84" s="445"/>
      <c r="CX84" s="445"/>
      <c r="CY84" s="445"/>
      <c r="CZ84" s="445"/>
      <c r="DA84" s="445"/>
      <c r="DB84" s="445"/>
      <c r="DC84" s="445"/>
      <c r="DD84" s="445"/>
      <c r="DE84" s="445"/>
      <c r="DF84" s="445"/>
      <c r="DG84" s="445"/>
      <c r="DH84" s="445"/>
      <c r="DI84" s="445"/>
      <c r="DJ84" s="445"/>
      <c r="DK84" s="445"/>
      <c r="DL84" s="445"/>
      <c r="DM84" s="445"/>
      <c r="DN84" s="445"/>
      <c r="DO84" s="445"/>
      <c r="DP84" s="445"/>
      <c r="DQ84" s="445"/>
      <c r="DR84" s="445"/>
      <c r="DS84" s="445"/>
      <c r="DT84" s="445"/>
      <c r="DU84" s="445"/>
      <c r="DV84" s="445"/>
    </row>
    <row r="85" spans="2:128" x14ac:dyDescent="0.25">
      <c r="B85" s="445"/>
      <c r="C85" s="445"/>
      <c r="D85" s="445"/>
      <c r="E85" s="445"/>
      <c r="F85" s="445"/>
      <c r="G85" s="445"/>
      <c r="H85" s="445"/>
      <c r="I85" s="445"/>
      <c r="J85" s="445"/>
      <c r="K85" s="445"/>
      <c r="L85" s="445"/>
      <c r="M85" s="445"/>
      <c r="N85" s="445"/>
      <c r="O85" s="445"/>
      <c r="P85" s="445"/>
      <c r="Q85" s="445"/>
      <c r="R85" s="445"/>
      <c r="S85" s="445"/>
      <c r="T85" s="445"/>
      <c r="U85" s="445"/>
      <c r="V85" s="445"/>
      <c r="W85" s="445"/>
      <c r="X85" s="445"/>
      <c r="Y85" s="445"/>
      <c r="Z85" s="445"/>
      <c r="AA85" s="445"/>
      <c r="AB85" s="445"/>
      <c r="AC85" s="445"/>
      <c r="AD85" s="445"/>
      <c r="AE85" s="445"/>
      <c r="AF85" s="445"/>
      <c r="AG85" s="445"/>
      <c r="AH85" s="445"/>
      <c r="AI85" s="445"/>
      <c r="AJ85" s="445"/>
      <c r="AK85" s="445"/>
      <c r="AL85" s="445"/>
      <c r="AM85" s="445"/>
      <c r="AN85" s="445"/>
      <c r="AO85" s="445"/>
      <c r="AP85" s="445"/>
      <c r="AQ85" s="445"/>
      <c r="AR85" s="445"/>
      <c r="AS85" s="445"/>
      <c r="AT85" s="445"/>
      <c r="AU85" s="445"/>
      <c r="AV85" s="445"/>
      <c r="AW85" s="445"/>
      <c r="AX85" s="445"/>
      <c r="AY85" s="445"/>
      <c r="AZ85" s="445"/>
      <c r="BA85" s="445"/>
      <c r="BB85" s="445"/>
      <c r="BC85" s="445"/>
      <c r="BD85" s="445"/>
      <c r="BE85" s="445"/>
      <c r="BF85" s="445"/>
      <c r="BG85" s="445"/>
      <c r="BH85" s="445"/>
      <c r="BI85" s="445"/>
      <c r="BJ85" s="445"/>
      <c r="BK85" s="445"/>
      <c r="BL85" s="445"/>
      <c r="BM85" s="445"/>
      <c r="BN85" s="445"/>
      <c r="BO85" s="445"/>
      <c r="BP85" s="445"/>
      <c r="BQ85" s="445"/>
      <c r="BR85" s="445"/>
      <c r="BS85" s="445"/>
      <c r="BT85" s="445"/>
      <c r="BU85" s="445"/>
      <c r="BV85" s="445"/>
      <c r="BW85" s="445"/>
      <c r="BX85" s="445"/>
      <c r="BY85" s="445"/>
      <c r="BZ85" s="445"/>
      <c r="CA85" s="445"/>
      <c r="CB85" s="445"/>
      <c r="CC85" s="445"/>
      <c r="CD85" s="445"/>
      <c r="CE85" s="445"/>
      <c r="CF85" s="445"/>
      <c r="CG85" s="445"/>
      <c r="CH85" s="445"/>
      <c r="CI85" s="445"/>
      <c r="CJ85" s="445"/>
      <c r="CK85" s="445"/>
      <c r="CL85" s="445"/>
      <c r="CM85" s="445"/>
      <c r="CN85" s="445"/>
      <c r="CO85" s="445"/>
      <c r="CP85" s="445"/>
      <c r="CQ85" s="445"/>
      <c r="CR85" s="445"/>
      <c r="CS85" s="445"/>
      <c r="CT85" s="445"/>
      <c r="CU85" s="445"/>
      <c r="CV85" s="445"/>
      <c r="CW85" s="445"/>
      <c r="CX85" s="445"/>
      <c r="CY85" s="445"/>
      <c r="CZ85" s="445"/>
      <c r="DA85" s="445"/>
      <c r="DB85" s="445"/>
      <c r="DC85" s="445"/>
      <c r="DD85" s="445"/>
      <c r="DE85" s="445"/>
      <c r="DF85" s="445"/>
      <c r="DG85" s="445"/>
      <c r="DH85" s="445"/>
      <c r="DI85" s="445"/>
      <c r="DJ85" s="445"/>
      <c r="DK85" s="445"/>
      <c r="DL85" s="445"/>
      <c r="DM85" s="445"/>
      <c r="DN85" s="445"/>
      <c r="DO85" s="445"/>
      <c r="DP85" s="445"/>
      <c r="DQ85" s="445"/>
      <c r="DR85" s="445"/>
      <c r="DS85" s="445"/>
      <c r="DT85" s="445"/>
      <c r="DU85" s="445"/>
      <c r="DV85" s="445"/>
    </row>
    <row r="86" spans="2:128" x14ac:dyDescent="0.25">
      <c r="B86" s="445"/>
      <c r="C86" s="445"/>
      <c r="D86" s="445"/>
      <c r="E86" s="445"/>
      <c r="F86" s="445"/>
      <c r="G86" s="445"/>
      <c r="H86" s="445"/>
      <c r="I86" s="445"/>
      <c r="J86" s="445"/>
      <c r="K86" s="445"/>
      <c r="L86" s="445"/>
      <c r="M86" s="445"/>
      <c r="N86" s="445"/>
      <c r="O86" s="445"/>
      <c r="P86" s="445"/>
      <c r="Q86" s="445"/>
      <c r="R86" s="445"/>
      <c r="S86" s="445"/>
      <c r="T86" s="445"/>
      <c r="U86" s="445"/>
      <c r="V86" s="445"/>
      <c r="W86" s="445"/>
      <c r="X86" s="445"/>
      <c r="Y86" s="445"/>
      <c r="Z86" s="445"/>
      <c r="AA86" s="445"/>
      <c r="AB86" s="445"/>
      <c r="AC86" s="445"/>
      <c r="AD86" s="445"/>
      <c r="AE86" s="445"/>
      <c r="AF86" s="445"/>
      <c r="AG86" s="445"/>
      <c r="AH86" s="445"/>
      <c r="AI86" s="445"/>
      <c r="AJ86" s="445"/>
      <c r="AK86" s="445"/>
      <c r="AL86" s="445"/>
      <c r="AM86" s="445"/>
      <c r="AN86" s="445"/>
      <c r="AO86" s="445"/>
      <c r="AP86" s="445"/>
      <c r="AQ86" s="445"/>
      <c r="AR86" s="445"/>
      <c r="AS86" s="445"/>
      <c r="AT86" s="445"/>
      <c r="AU86" s="445"/>
      <c r="AV86" s="445"/>
      <c r="AW86" s="445"/>
      <c r="AX86" s="445"/>
      <c r="AY86" s="445"/>
      <c r="AZ86" s="445"/>
      <c r="BA86" s="445"/>
      <c r="BB86" s="445"/>
      <c r="BC86" s="445"/>
      <c r="BD86" s="445"/>
      <c r="BE86" s="445"/>
      <c r="BF86" s="445"/>
      <c r="BG86" s="445"/>
      <c r="BH86" s="445"/>
      <c r="BI86" s="445"/>
      <c r="BJ86" s="445"/>
      <c r="BK86" s="445"/>
      <c r="BL86" s="445"/>
      <c r="BM86" s="445"/>
      <c r="BN86" s="445"/>
      <c r="BO86" s="445"/>
      <c r="BP86" s="445"/>
      <c r="BQ86" s="445"/>
      <c r="BR86" s="445"/>
      <c r="BS86" s="445"/>
      <c r="BT86" s="445"/>
      <c r="BU86" s="445"/>
      <c r="BV86" s="445"/>
      <c r="BW86" s="445"/>
      <c r="BX86" s="445"/>
      <c r="BY86" s="445"/>
      <c r="BZ86" s="445"/>
      <c r="CA86" s="445"/>
      <c r="CB86" s="445"/>
      <c r="CC86" s="445"/>
      <c r="CD86" s="445"/>
      <c r="CE86" s="445"/>
      <c r="CF86" s="445"/>
      <c r="CG86" s="445"/>
      <c r="CH86" s="445"/>
      <c r="CI86" s="445"/>
      <c r="CJ86" s="445"/>
      <c r="CK86" s="445"/>
      <c r="CL86" s="445"/>
      <c r="CM86" s="445"/>
      <c r="CN86" s="445"/>
      <c r="CO86" s="445"/>
      <c r="CP86" s="445"/>
      <c r="CQ86" s="445"/>
      <c r="CR86" s="445"/>
      <c r="CS86" s="445"/>
      <c r="CT86" s="445"/>
      <c r="CU86" s="445"/>
      <c r="CV86" s="445"/>
      <c r="CW86" s="445"/>
      <c r="CX86" s="445"/>
      <c r="CY86" s="445"/>
      <c r="CZ86" s="445"/>
      <c r="DA86" s="445"/>
      <c r="DB86" s="445"/>
      <c r="DC86" s="445"/>
      <c r="DD86" s="445"/>
      <c r="DE86" s="445"/>
      <c r="DF86" s="445"/>
      <c r="DG86" s="445"/>
      <c r="DH86" s="445"/>
      <c r="DI86" s="445"/>
      <c r="DJ86" s="445"/>
      <c r="DK86" s="445"/>
      <c r="DL86" s="445"/>
      <c r="DM86" s="445"/>
      <c r="DN86" s="445"/>
      <c r="DO86" s="445"/>
      <c r="DP86" s="445"/>
      <c r="DQ86" s="445"/>
      <c r="DR86" s="445"/>
      <c r="DS86" s="445"/>
      <c r="DT86" s="445"/>
      <c r="DU86" s="445"/>
      <c r="DV86" s="445"/>
    </row>
    <row r="87" spans="2:128" x14ac:dyDescent="0.25">
      <c r="B87" s="445"/>
      <c r="C87" s="445"/>
      <c r="D87" s="445"/>
      <c r="E87" s="445"/>
      <c r="F87" s="445"/>
      <c r="G87" s="445"/>
      <c r="H87" s="445"/>
      <c r="I87" s="445"/>
      <c r="J87" s="445"/>
      <c r="K87" s="445"/>
      <c r="L87" s="445"/>
      <c r="M87" s="445"/>
      <c r="N87" s="445"/>
      <c r="O87" s="445"/>
      <c r="P87" s="445"/>
      <c r="Q87" s="445"/>
      <c r="R87" s="445"/>
      <c r="S87" s="445"/>
      <c r="T87" s="445"/>
      <c r="U87" s="445"/>
      <c r="V87" s="445"/>
      <c r="W87" s="445"/>
      <c r="X87" s="445"/>
      <c r="Y87" s="445"/>
      <c r="Z87" s="445"/>
      <c r="AA87" s="445"/>
      <c r="AB87" s="445"/>
      <c r="AC87" s="445"/>
      <c r="AD87" s="445"/>
      <c r="AE87" s="445"/>
      <c r="AF87" s="445"/>
      <c r="AG87" s="445"/>
      <c r="AH87" s="445"/>
      <c r="AI87" s="445"/>
      <c r="AJ87" s="445"/>
      <c r="AK87" s="445"/>
      <c r="AL87" s="445"/>
      <c r="AM87" s="445"/>
      <c r="AN87" s="445"/>
      <c r="AO87" s="445"/>
      <c r="AP87" s="445"/>
      <c r="AQ87" s="445"/>
      <c r="AR87" s="445"/>
      <c r="AS87" s="445"/>
      <c r="AT87" s="445"/>
      <c r="AU87" s="445"/>
      <c r="AV87" s="445"/>
      <c r="AW87" s="445"/>
      <c r="AX87" s="445"/>
      <c r="AY87" s="445"/>
      <c r="AZ87" s="445"/>
      <c r="BA87" s="445"/>
      <c r="BB87" s="445"/>
      <c r="BC87" s="445"/>
      <c r="BD87" s="445"/>
      <c r="BE87" s="445"/>
      <c r="BF87" s="445"/>
      <c r="BG87" s="445"/>
      <c r="BH87" s="445"/>
      <c r="BI87" s="445"/>
      <c r="BJ87" s="445"/>
      <c r="BK87" s="445"/>
      <c r="BL87" s="445"/>
      <c r="BM87" s="445"/>
      <c r="BN87" s="445"/>
      <c r="BO87" s="445"/>
      <c r="BP87" s="445"/>
      <c r="BQ87" s="445"/>
      <c r="BR87" s="445"/>
      <c r="BS87" s="445"/>
      <c r="BT87" s="445"/>
      <c r="BU87" s="445"/>
      <c r="BV87" s="445"/>
      <c r="BW87" s="445"/>
      <c r="BX87" s="445"/>
      <c r="BY87" s="445"/>
      <c r="BZ87" s="445"/>
      <c r="CA87" s="445"/>
      <c r="CB87" s="445"/>
      <c r="CC87" s="445"/>
      <c r="CD87" s="445"/>
      <c r="CE87" s="445"/>
      <c r="CF87" s="445"/>
      <c r="CG87" s="445"/>
      <c r="CH87" s="445"/>
      <c r="CI87" s="445"/>
      <c r="CJ87" s="445"/>
      <c r="CK87" s="445"/>
      <c r="CL87" s="445"/>
      <c r="CM87" s="445"/>
      <c r="CN87" s="445"/>
      <c r="CO87" s="445"/>
      <c r="CP87" s="445"/>
      <c r="CQ87" s="445"/>
      <c r="CR87" s="445"/>
      <c r="CS87" s="445"/>
      <c r="CT87" s="445"/>
      <c r="CU87" s="445"/>
      <c r="CV87" s="445"/>
      <c r="CW87" s="445"/>
      <c r="CX87" s="445"/>
      <c r="CY87" s="445"/>
      <c r="CZ87" s="445"/>
      <c r="DA87" s="445"/>
      <c r="DB87" s="445"/>
      <c r="DC87" s="445"/>
      <c r="DD87" s="445"/>
      <c r="DE87" s="445"/>
      <c r="DF87" s="445"/>
      <c r="DG87" s="445"/>
      <c r="DH87" s="445"/>
      <c r="DI87" s="445"/>
      <c r="DJ87" s="445"/>
      <c r="DK87" s="445"/>
      <c r="DL87" s="445"/>
      <c r="DM87" s="445"/>
      <c r="DN87" s="445"/>
      <c r="DO87" s="445"/>
      <c r="DP87" s="445"/>
      <c r="DQ87" s="445"/>
      <c r="DR87" s="445"/>
      <c r="DS87" s="445"/>
      <c r="DT87" s="445"/>
      <c r="DU87" s="445"/>
      <c r="DV87" s="445"/>
    </row>
    <row r="88" spans="2:128" x14ac:dyDescent="0.25">
      <c r="B88" s="445"/>
      <c r="C88" s="445"/>
      <c r="D88" s="445"/>
      <c r="E88" s="445"/>
      <c r="F88" s="445"/>
      <c r="G88" s="445"/>
      <c r="H88" s="445"/>
      <c r="I88" s="445"/>
      <c r="J88" s="445"/>
      <c r="K88" s="445"/>
      <c r="L88" s="445"/>
      <c r="M88" s="445"/>
      <c r="N88" s="445"/>
      <c r="O88" s="445"/>
      <c r="P88" s="445"/>
      <c r="Q88" s="445"/>
      <c r="R88" s="445"/>
      <c r="S88" s="445"/>
      <c r="T88" s="445"/>
      <c r="U88" s="445"/>
      <c r="V88" s="445"/>
      <c r="W88" s="445"/>
      <c r="X88" s="445"/>
      <c r="Y88" s="445"/>
      <c r="Z88" s="445"/>
      <c r="AA88" s="445"/>
      <c r="AB88" s="445"/>
      <c r="AC88" s="445"/>
      <c r="AD88" s="445"/>
      <c r="AE88" s="445"/>
      <c r="AF88" s="445"/>
      <c r="AG88" s="445"/>
      <c r="AH88" s="445"/>
      <c r="AI88" s="445"/>
      <c r="AJ88" s="445"/>
      <c r="AK88" s="445"/>
      <c r="AL88" s="445"/>
      <c r="AM88" s="445"/>
      <c r="AN88" s="445"/>
      <c r="AO88" s="445"/>
      <c r="AP88" s="445"/>
      <c r="AQ88" s="445"/>
      <c r="AR88" s="445"/>
      <c r="AS88" s="445"/>
      <c r="AT88" s="445"/>
      <c r="AU88" s="445"/>
      <c r="AV88" s="445"/>
      <c r="AW88" s="445"/>
      <c r="AX88" s="445"/>
      <c r="AY88" s="445"/>
      <c r="AZ88" s="445"/>
      <c r="BA88" s="445"/>
      <c r="BB88" s="445"/>
      <c r="BC88" s="445"/>
      <c r="BD88" s="445"/>
      <c r="BE88" s="445"/>
      <c r="BF88" s="445"/>
      <c r="BG88" s="445"/>
      <c r="BH88" s="445"/>
      <c r="BI88" s="445"/>
      <c r="BJ88" s="445"/>
      <c r="BK88" s="445"/>
      <c r="BL88" s="445"/>
      <c r="BM88" s="445"/>
      <c r="BN88" s="445"/>
      <c r="BO88" s="445"/>
      <c r="BP88" s="445"/>
      <c r="BQ88" s="445"/>
      <c r="BR88" s="445"/>
      <c r="BS88" s="445"/>
      <c r="BT88" s="445"/>
      <c r="BU88" s="445"/>
      <c r="BV88" s="445"/>
      <c r="BW88" s="445"/>
      <c r="BX88" s="445"/>
      <c r="BY88" s="445"/>
      <c r="BZ88" s="445"/>
      <c r="CA88" s="445"/>
      <c r="CB88" s="445"/>
      <c r="CC88" s="445"/>
      <c r="CD88" s="445"/>
      <c r="CE88" s="445"/>
      <c r="CF88" s="445"/>
      <c r="CG88" s="445"/>
      <c r="CH88" s="445"/>
      <c r="CI88" s="445"/>
      <c r="CJ88" s="445"/>
      <c r="CK88" s="445"/>
      <c r="CL88" s="445"/>
      <c r="CM88" s="445"/>
      <c r="CN88" s="445"/>
      <c r="CO88" s="445"/>
      <c r="CP88" s="445"/>
      <c r="CQ88" s="445"/>
      <c r="CR88" s="445"/>
      <c r="CS88" s="445"/>
      <c r="CT88" s="445"/>
      <c r="CU88" s="445"/>
      <c r="CV88" s="445"/>
      <c r="CW88" s="445"/>
      <c r="CX88" s="445"/>
      <c r="CY88" s="445"/>
      <c r="CZ88" s="445"/>
      <c r="DA88" s="445"/>
      <c r="DB88" s="445"/>
      <c r="DC88" s="445"/>
      <c r="DD88" s="445"/>
      <c r="DE88" s="445"/>
      <c r="DF88" s="445"/>
      <c r="DG88" s="445"/>
      <c r="DH88" s="445"/>
      <c r="DI88" s="445"/>
      <c r="DJ88" s="445"/>
      <c r="DK88" s="445"/>
      <c r="DL88" s="445"/>
      <c r="DM88" s="445"/>
      <c r="DN88" s="445"/>
      <c r="DO88" s="445"/>
      <c r="DP88" s="445"/>
      <c r="DQ88" s="445"/>
      <c r="DR88" s="445"/>
      <c r="DS88" s="445"/>
      <c r="DT88" s="445"/>
      <c r="DU88" s="445"/>
      <c r="DV88" s="445"/>
    </row>
    <row r="89" spans="2:128" x14ac:dyDescent="0.25">
      <c r="B89" s="445"/>
      <c r="C89" s="445"/>
      <c r="D89" s="445"/>
      <c r="E89" s="445"/>
      <c r="F89" s="445"/>
      <c r="G89" s="445"/>
      <c r="H89" s="445"/>
      <c r="I89" s="445"/>
      <c r="J89" s="445"/>
      <c r="K89" s="445"/>
      <c r="L89" s="445"/>
      <c r="M89" s="445"/>
      <c r="N89" s="445"/>
      <c r="O89" s="445"/>
      <c r="P89" s="445"/>
      <c r="Q89" s="445"/>
      <c r="R89" s="445"/>
      <c r="S89" s="445"/>
      <c r="T89" s="445"/>
      <c r="U89" s="445"/>
      <c r="V89" s="445"/>
      <c r="W89" s="445"/>
      <c r="X89" s="445"/>
      <c r="Y89" s="445"/>
      <c r="Z89" s="445"/>
      <c r="AA89" s="445"/>
      <c r="AB89" s="445"/>
      <c r="AC89" s="445"/>
      <c r="AD89" s="445"/>
      <c r="AE89" s="445"/>
      <c r="AF89" s="445"/>
      <c r="AG89" s="445"/>
      <c r="AH89" s="445"/>
      <c r="AI89" s="445"/>
      <c r="AJ89" s="445"/>
      <c r="AK89" s="445"/>
      <c r="AL89" s="445"/>
      <c r="AM89" s="445"/>
      <c r="AN89" s="445"/>
      <c r="AO89" s="445"/>
      <c r="AP89" s="445"/>
      <c r="AQ89" s="445"/>
      <c r="AR89" s="445"/>
      <c r="AS89" s="445"/>
      <c r="AT89" s="445"/>
      <c r="AU89" s="445"/>
      <c r="AV89" s="445"/>
      <c r="AW89" s="445"/>
      <c r="AX89" s="445"/>
      <c r="AY89" s="445"/>
      <c r="AZ89" s="445"/>
      <c r="BA89" s="445"/>
      <c r="BB89" s="445"/>
      <c r="BC89" s="445"/>
      <c r="BD89" s="445"/>
      <c r="BE89" s="445"/>
      <c r="BF89" s="445"/>
      <c r="BG89" s="445"/>
      <c r="BH89" s="445"/>
      <c r="BI89" s="445"/>
      <c r="BJ89" s="445"/>
      <c r="BK89" s="445"/>
      <c r="BL89" s="445"/>
      <c r="BM89" s="445"/>
      <c r="BN89" s="445"/>
      <c r="BO89" s="445"/>
      <c r="BP89" s="445"/>
      <c r="BQ89" s="445"/>
      <c r="BR89" s="445"/>
      <c r="BS89" s="445"/>
      <c r="BT89" s="445"/>
      <c r="BU89" s="445"/>
      <c r="BV89" s="445"/>
      <c r="BW89" s="445"/>
      <c r="BX89" s="445"/>
      <c r="BY89" s="445"/>
      <c r="BZ89" s="445"/>
      <c r="CA89" s="445"/>
      <c r="CB89" s="445"/>
      <c r="CC89" s="445"/>
      <c r="CD89" s="445"/>
      <c r="CE89" s="445"/>
      <c r="CF89" s="445"/>
      <c r="CG89" s="445"/>
      <c r="CH89" s="445"/>
      <c r="CI89" s="445"/>
      <c r="CJ89" s="445"/>
      <c r="CK89" s="445"/>
      <c r="CL89" s="445"/>
      <c r="CM89" s="445"/>
      <c r="CN89" s="445"/>
      <c r="CO89" s="445"/>
      <c r="CP89" s="445"/>
      <c r="CQ89" s="445"/>
      <c r="CR89" s="445"/>
      <c r="CS89" s="445"/>
      <c r="CT89" s="445"/>
      <c r="CU89" s="445"/>
      <c r="CV89" s="445"/>
      <c r="CW89" s="445"/>
      <c r="CX89" s="445"/>
      <c r="CY89" s="445"/>
      <c r="CZ89" s="445"/>
      <c r="DA89" s="445"/>
      <c r="DB89" s="445"/>
      <c r="DC89" s="445"/>
      <c r="DD89" s="445"/>
      <c r="DE89" s="445"/>
      <c r="DF89" s="445"/>
      <c r="DG89" s="445"/>
      <c r="DH89" s="445"/>
      <c r="DI89" s="445"/>
      <c r="DJ89" s="445"/>
      <c r="DK89" s="445"/>
      <c r="DL89" s="445"/>
      <c r="DM89" s="445"/>
      <c r="DN89" s="445"/>
      <c r="DO89" s="445"/>
      <c r="DP89" s="445"/>
      <c r="DQ89" s="445"/>
      <c r="DR89" s="445"/>
      <c r="DS89" s="445"/>
      <c r="DT89" s="445"/>
      <c r="DU89" s="445"/>
      <c r="DV89" s="445"/>
    </row>
    <row r="90" spans="2:128" x14ac:dyDescent="0.25">
      <c r="B90" s="445"/>
      <c r="C90" s="445"/>
      <c r="D90" s="445"/>
      <c r="E90" s="445"/>
      <c r="F90" s="445"/>
      <c r="G90" s="445"/>
      <c r="H90" s="445"/>
      <c r="I90" s="445"/>
      <c r="J90" s="445"/>
      <c r="K90" s="445"/>
      <c r="L90" s="445"/>
      <c r="M90" s="445"/>
      <c r="N90" s="445"/>
      <c r="O90" s="445"/>
      <c r="P90" s="445"/>
      <c r="Q90" s="445"/>
      <c r="R90" s="445"/>
      <c r="S90" s="445"/>
      <c r="T90" s="445"/>
      <c r="U90" s="445"/>
      <c r="V90" s="445"/>
      <c r="W90" s="445"/>
      <c r="X90" s="445"/>
      <c r="Y90" s="445"/>
      <c r="Z90" s="445"/>
      <c r="AA90" s="445"/>
      <c r="AB90" s="445"/>
      <c r="AC90" s="445"/>
      <c r="AD90" s="445"/>
      <c r="AE90" s="445"/>
      <c r="AF90" s="445"/>
      <c r="AG90" s="445"/>
      <c r="AH90" s="445"/>
      <c r="AI90" s="445"/>
      <c r="AJ90" s="445"/>
      <c r="AK90" s="445"/>
      <c r="AL90" s="445"/>
      <c r="AM90" s="445"/>
      <c r="AN90" s="445"/>
      <c r="AO90" s="445"/>
      <c r="AP90" s="445"/>
      <c r="AQ90" s="445"/>
      <c r="AR90" s="445"/>
      <c r="AS90" s="445"/>
      <c r="AT90" s="445"/>
      <c r="AU90" s="445"/>
      <c r="AV90" s="445"/>
      <c r="AW90" s="445"/>
      <c r="AX90" s="445"/>
      <c r="AY90" s="445"/>
      <c r="AZ90" s="445"/>
      <c r="BA90" s="445"/>
      <c r="BB90" s="445"/>
      <c r="BC90" s="445"/>
      <c r="BD90" s="445"/>
      <c r="BE90" s="445"/>
      <c r="BF90" s="445"/>
      <c r="BG90" s="445"/>
      <c r="BH90" s="445"/>
      <c r="BI90" s="445"/>
      <c r="BJ90" s="445"/>
      <c r="BK90" s="445"/>
      <c r="BL90" s="445"/>
      <c r="BM90" s="445"/>
      <c r="BN90" s="445"/>
      <c r="BO90" s="445"/>
      <c r="BP90" s="445"/>
      <c r="BQ90" s="445"/>
      <c r="BR90" s="445"/>
      <c r="BS90" s="445"/>
      <c r="BT90" s="445"/>
      <c r="BU90" s="445"/>
      <c r="BV90" s="445"/>
      <c r="BW90" s="445"/>
      <c r="BX90" s="445"/>
      <c r="BY90" s="445"/>
      <c r="BZ90" s="445"/>
      <c r="CA90" s="445"/>
      <c r="CB90" s="445"/>
      <c r="CC90" s="445"/>
      <c r="CD90" s="445"/>
      <c r="CE90" s="445"/>
      <c r="CF90" s="445"/>
      <c r="CG90" s="445"/>
      <c r="CH90" s="445"/>
      <c r="CI90" s="445"/>
      <c r="CJ90" s="445"/>
      <c r="CK90" s="445"/>
      <c r="CL90" s="445"/>
      <c r="CM90" s="445"/>
      <c r="CN90" s="445"/>
      <c r="CO90" s="445"/>
      <c r="CP90" s="445"/>
      <c r="CQ90" s="445"/>
      <c r="CR90" s="445"/>
      <c r="CS90" s="445"/>
      <c r="CT90" s="445"/>
      <c r="CU90" s="445"/>
      <c r="CV90" s="445"/>
      <c r="CW90" s="445"/>
      <c r="CX90" s="445"/>
      <c r="CY90" s="445"/>
      <c r="CZ90" s="445"/>
      <c r="DA90" s="445"/>
      <c r="DB90" s="445"/>
      <c r="DC90" s="445"/>
      <c r="DD90" s="445"/>
      <c r="DE90" s="445"/>
      <c r="DF90" s="445"/>
      <c r="DG90" s="445"/>
      <c r="DH90" s="445"/>
      <c r="DI90" s="445"/>
      <c r="DJ90" s="445"/>
      <c r="DK90" s="445"/>
      <c r="DL90" s="445"/>
      <c r="DM90" s="445"/>
      <c r="DN90" s="445"/>
      <c r="DO90" s="445"/>
      <c r="DP90" s="445"/>
      <c r="DQ90" s="445"/>
      <c r="DR90" s="445"/>
      <c r="DS90" s="445"/>
      <c r="DT90" s="445"/>
      <c r="DU90" s="445"/>
      <c r="DV90" s="445"/>
    </row>
    <row r="91" spans="2:128" x14ac:dyDescent="0.25">
      <c r="B91" s="445"/>
      <c r="C91" s="445"/>
      <c r="D91" s="445"/>
      <c r="E91" s="445"/>
      <c r="F91" s="445"/>
      <c r="G91" s="445"/>
      <c r="H91" s="445"/>
      <c r="I91" s="445"/>
      <c r="J91" s="445"/>
      <c r="K91" s="445"/>
      <c r="L91" s="445"/>
      <c r="M91" s="445"/>
      <c r="N91" s="445"/>
      <c r="O91" s="445"/>
      <c r="P91" s="445"/>
      <c r="Q91" s="445"/>
      <c r="R91" s="445"/>
      <c r="S91" s="445"/>
      <c r="T91" s="445"/>
      <c r="U91" s="445"/>
      <c r="V91" s="445"/>
      <c r="W91" s="445"/>
      <c r="X91" s="445"/>
      <c r="Y91" s="445"/>
      <c r="Z91" s="445"/>
      <c r="AA91" s="445"/>
      <c r="AB91" s="445"/>
      <c r="AC91" s="445"/>
      <c r="AD91" s="445"/>
      <c r="AE91" s="445"/>
      <c r="AF91" s="445"/>
      <c r="AG91" s="445"/>
      <c r="AH91" s="445"/>
      <c r="AI91" s="445"/>
      <c r="AJ91" s="445"/>
      <c r="AK91" s="445"/>
      <c r="AL91" s="445"/>
      <c r="AM91" s="445"/>
      <c r="AN91" s="445"/>
      <c r="AO91" s="445"/>
      <c r="AP91" s="445"/>
      <c r="AQ91" s="445"/>
      <c r="AR91" s="445"/>
      <c r="AS91" s="445"/>
      <c r="AT91" s="445"/>
      <c r="AU91" s="445"/>
      <c r="AV91" s="445"/>
      <c r="AW91" s="445"/>
      <c r="AX91" s="445"/>
      <c r="AY91" s="445"/>
      <c r="AZ91" s="445"/>
      <c r="BA91" s="445"/>
      <c r="BB91" s="445"/>
      <c r="BC91" s="445"/>
      <c r="BD91" s="445"/>
      <c r="BE91" s="445"/>
      <c r="BF91" s="445"/>
      <c r="BG91" s="445"/>
      <c r="BH91" s="445"/>
      <c r="BI91" s="445"/>
      <c r="BJ91" s="445"/>
      <c r="BK91" s="445"/>
      <c r="BL91" s="445"/>
      <c r="BM91" s="445"/>
      <c r="BN91" s="445"/>
      <c r="BO91" s="445"/>
      <c r="BP91" s="445"/>
      <c r="BQ91" s="445"/>
      <c r="BR91" s="445"/>
      <c r="BS91" s="445"/>
      <c r="BT91" s="445"/>
      <c r="BU91" s="445"/>
      <c r="BV91" s="445"/>
      <c r="BW91" s="445"/>
      <c r="BX91" s="445"/>
      <c r="BY91" s="445"/>
      <c r="BZ91" s="445"/>
      <c r="CA91" s="445"/>
      <c r="CB91" s="445"/>
      <c r="CC91" s="445"/>
      <c r="CD91" s="445"/>
      <c r="CE91" s="445"/>
      <c r="CF91" s="445"/>
      <c r="CG91" s="445"/>
      <c r="CH91" s="445"/>
      <c r="CI91" s="445"/>
      <c r="CJ91" s="445"/>
      <c r="CK91" s="445"/>
      <c r="CL91" s="445"/>
      <c r="CM91" s="445"/>
      <c r="CN91" s="445"/>
      <c r="CO91" s="445"/>
      <c r="CP91" s="445"/>
      <c r="CQ91" s="445"/>
      <c r="CR91" s="445"/>
      <c r="CS91" s="445"/>
      <c r="CT91" s="445"/>
      <c r="CU91" s="445"/>
      <c r="CV91" s="445"/>
      <c r="CW91" s="445"/>
      <c r="CX91" s="445"/>
      <c r="CY91" s="445"/>
      <c r="CZ91" s="445"/>
      <c r="DA91" s="445"/>
      <c r="DB91" s="445"/>
      <c r="DC91" s="445"/>
      <c r="DD91" s="445"/>
      <c r="DE91" s="445"/>
      <c r="DF91" s="445"/>
      <c r="DG91" s="445"/>
      <c r="DH91" s="445"/>
      <c r="DI91" s="445"/>
      <c r="DJ91" s="445"/>
      <c r="DK91" s="445"/>
      <c r="DL91" s="445"/>
      <c r="DM91" s="445"/>
      <c r="DN91" s="445"/>
      <c r="DO91" s="445"/>
      <c r="DP91" s="445"/>
      <c r="DQ91" s="445"/>
      <c r="DR91" s="445"/>
      <c r="DS91" s="445"/>
      <c r="DT91" s="445"/>
      <c r="DU91" s="445"/>
      <c r="DV91" s="445"/>
    </row>
    <row r="92" spans="2:128" x14ac:dyDescent="0.25">
      <c r="B92" s="445"/>
      <c r="C92" s="445"/>
      <c r="D92" s="445"/>
      <c r="E92" s="445"/>
      <c r="F92" s="445"/>
      <c r="G92" s="445"/>
      <c r="H92" s="445"/>
      <c r="I92" s="445"/>
      <c r="J92" s="445"/>
      <c r="K92" s="445"/>
      <c r="L92" s="445"/>
      <c r="M92" s="445"/>
      <c r="N92" s="445"/>
      <c r="O92" s="445"/>
      <c r="P92" s="445"/>
      <c r="Q92" s="445"/>
      <c r="R92" s="445"/>
      <c r="S92" s="445"/>
      <c r="T92" s="445"/>
      <c r="U92" s="445"/>
      <c r="V92" s="445"/>
      <c r="W92" s="445"/>
      <c r="X92" s="445"/>
      <c r="Y92" s="445"/>
      <c r="Z92" s="445"/>
      <c r="AA92" s="445"/>
      <c r="AB92" s="445"/>
      <c r="AC92" s="445"/>
      <c r="AD92" s="445"/>
      <c r="AE92" s="445"/>
      <c r="AF92" s="445"/>
      <c r="AG92" s="445"/>
      <c r="AH92" s="445"/>
      <c r="AI92" s="445"/>
      <c r="AJ92" s="445"/>
      <c r="AK92" s="445"/>
      <c r="AL92" s="445"/>
      <c r="AM92" s="445"/>
      <c r="AN92" s="445"/>
      <c r="AO92" s="445"/>
      <c r="AP92" s="445"/>
      <c r="AQ92" s="445"/>
      <c r="AR92" s="445"/>
      <c r="AS92" s="445"/>
      <c r="AT92" s="445"/>
      <c r="AU92" s="445"/>
      <c r="AV92" s="445"/>
      <c r="AW92" s="445"/>
      <c r="AX92" s="445"/>
      <c r="AY92" s="445"/>
      <c r="AZ92" s="445"/>
      <c r="BA92" s="445"/>
      <c r="BB92" s="445"/>
      <c r="BC92" s="445"/>
      <c r="BD92" s="445"/>
      <c r="BE92" s="445"/>
      <c r="BF92" s="445"/>
      <c r="BG92" s="445"/>
      <c r="BH92" s="445"/>
      <c r="BI92" s="445"/>
      <c r="BJ92" s="445"/>
      <c r="BK92" s="445"/>
      <c r="BL92" s="445"/>
      <c r="BM92" s="445"/>
      <c r="BN92" s="445"/>
      <c r="BO92" s="445"/>
      <c r="BP92" s="445"/>
      <c r="BQ92" s="445"/>
      <c r="BR92" s="445"/>
      <c r="BS92" s="445"/>
      <c r="BT92" s="445"/>
      <c r="BU92" s="445"/>
      <c r="BV92" s="445"/>
      <c r="BW92" s="445"/>
      <c r="BX92" s="445"/>
      <c r="BY92" s="445"/>
      <c r="BZ92" s="445"/>
      <c r="CA92" s="445"/>
      <c r="CB92" s="445"/>
      <c r="CC92" s="445"/>
      <c r="CD92" s="445"/>
      <c r="CE92" s="445"/>
      <c r="CF92" s="445"/>
      <c r="CG92" s="445"/>
      <c r="CH92" s="445"/>
      <c r="CI92" s="445"/>
      <c r="CJ92" s="445"/>
      <c r="CK92" s="445"/>
      <c r="CL92" s="445"/>
      <c r="CM92" s="445"/>
      <c r="CN92" s="445"/>
      <c r="CO92" s="445"/>
      <c r="CP92" s="445"/>
      <c r="CQ92" s="445"/>
      <c r="CR92" s="445"/>
      <c r="CS92" s="445"/>
      <c r="CT92" s="445"/>
      <c r="CU92" s="445"/>
      <c r="CV92" s="445"/>
      <c r="CW92" s="445"/>
      <c r="CX92" s="445"/>
      <c r="CY92" s="445"/>
      <c r="CZ92" s="445"/>
      <c r="DA92" s="445"/>
      <c r="DB92" s="445"/>
      <c r="DC92" s="445"/>
      <c r="DD92" s="445"/>
      <c r="DE92" s="445"/>
      <c r="DF92" s="445"/>
      <c r="DG92" s="445"/>
      <c r="DH92" s="445"/>
      <c r="DI92" s="445"/>
      <c r="DJ92" s="445"/>
      <c r="DK92" s="445"/>
      <c r="DL92" s="445"/>
      <c r="DM92" s="445"/>
      <c r="DN92" s="445"/>
      <c r="DO92" s="445"/>
      <c r="DP92" s="445"/>
      <c r="DQ92" s="445"/>
      <c r="DR92" s="445"/>
      <c r="DS92" s="445"/>
      <c r="DT92" s="445"/>
      <c r="DU92" s="445"/>
      <c r="DV92" s="445"/>
    </row>
    <row r="93" spans="2:128" x14ac:dyDescent="0.25">
      <c r="B93" s="445"/>
      <c r="C93" s="445"/>
      <c r="D93" s="445"/>
      <c r="E93" s="445"/>
      <c r="F93" s="445"/>
      <c r="G93" s="445"/>
      <c r="H93" s="445"/>
      <c r="I93" s="445"/>
      <c r="J93" s="445"/>
      <c r="K93" s="445"/>
      <c r="L93" s="445"/>
      <c r="M93" s="445"/>
      <c r="N93" s="445"/>
      <c r="O93" s="445"/>
      <c r="P93" s="445"/>
      <c r="Q93" s="445"/>
      <c r="R93" s="445"/>
      <c r="S93" s="445"/>
      <c r="T93" s="445"/>
      <c r="U93" s="445"/>
      <c r="V93" s="445"/>
      <c r="W93" s="445"/>
      <c r="X93" s="445"/>
      <c r="Y93" s="445"/>
      <c r="Z93" s="445"/>
      <c r="AA93" s="445"/>
      <c r="AB93" s="445"/>
      <c r="AC93" s="445"/>
      <c r="AD93" s="445"/>
      <c r="AE93" s="445"/>
      <c r="AF93" s="445"/>
      <c r="AG93" s="445"/>
      <c r="AH93" s="445"/>
      <c r="AI93" s="445"/>
      <c r="AJ93" s="445"/>
      <c r="AK93" s="445"/>
      <c r="AL93" s="445"/>
      <c r="AM93" s="445"/>
      <c r="AN93" s="445"/>
      <c r="AO93" s="445"/>
      <c r="AP93" s="445"/>
      <c r="AQ93" s="445"/>
      <c r="AR93" s="445"/>
      <c r="AS93" s="445"/>
      <c r="AT93" s="445"/>
      <c r="AU93" s="445"/>
      <c r="AV93" s="445"/>
      <c r="AW93" s="445"/>
      <c r="AX93" s="445"/>
      <c r="AY93" s="445"/>
      <c r="AZ93" s="445"/>
      <c r="BA93" s="445"/>
      <c r="BB93" s="445"/>
      <c r="BC93" s="445"/>
      <c r="BD93" s="445"/>
      <c r="BE93" s="445"/>
      <c r="BF93" s="445"/>
      <c r="BG93" s="445"/>
      <c r="BH93" s="445"/>
      <c r="BI93" s="445"/>
      <c r="BJ93" s="445"/>
      <c r="BK93" s="445"/>
      <c r="BL93" s="445"/>
      <c r="BM93" s="445"/>
      <c r="BN93" s="445"/>
      <c r="BO93" s="445"/>
      <c r="BP93" s="445"/>
      <c r="BQ93" s="445"/>
      <c r="BR93" s="445"/>
      <c r="BS93" s="445"/>
      <c r="BT93" s="445"/>
      <c r="BU93" s="445"/>
      <c r="BV93" s="445"/>
      <c r="BW93" s="445"/>
      <c r="BX93" s="445"/>
      <c r="BY93" s="445"/>
      <c r="BZ93" s="445"/>
      <c r="CA93" s="445"/>
      <c r="CB93" s="445"/>
      <c r="CC93" s="445"/>
      <c r="CD93" s="445"/>
      <c r="CE93" s="445"/>
      <c r="CF93" s="445"/>
      <c r="CG93" s="445"/>
      <c r="CH93" s="445"/>
      <c r="CI93" s="445"/>
      <c r="CJ93" s="445"/>
      <c r="CK93" s="445"/>
      <c r="CL93" s="445"/>
      <c r="CM93" s="445"/>
      <c r="CN93" s="445"/>
      <c r="CO93" s="445"/>
      <c r="CP93" s="445"/>
      <c r="CQ93" s="445"/>
      <c r="CR93" s="445"/>
      <c r="CS93" s="445"/>
      <c r="CT93" s="445"/>
      <c r="CU93" s="445"/>
      <c r="CV93" s="445"/>
      <c r="CW93" s="445"/>
      <c r="CX93" s="445"/>
      <c r="CY93" s="445"/>
      <c r="CZ93" s="445"/>
      <c r="DA93" s="445"/>
      <c r="DB93" s="445"/>
      <c r="DC93" s="445"/>
      <c r="DD93" s="445"/>
      <c r="DE93" s="445"/>
      <c r="DF93" s="445"/>
      <c r="DG93" s="445"/>
      <c r="DH93" s="445"/>
      <c r="DI93" s="445"/>
      <c r="DJ93" s="445"/>
      <c r="DK93" s="445"/>
      <c r="DL93" s="445"/>
      <c r="DM93" s="445"/>
      <c r="DN93" s="445"/>
      <c r="DO93" s="445"/>
      <c r="DP93" s="445"/>
      <c r="DQ93" s="445"/>
      <c r="DR93" s="445"/>
      <c r="DS93" s="445"/>
      <c r="DT93" s="445"/>
      <c r="DU93" s="445"/>
      <c r="DV93" s="445"/>
    </row>
    <row r="94" spans="2:128" x14ac:dyDescent="0.25">
      <c r="B94" s="445"/>
      <c r="C94" s="445"/>
      <c r="D94" s="445"/>
      <c r="E94" s="445"/>
      <c r="F94" s="445"/>
      <c r="G94" s="445"/>
      <c r="H94" s="445"/>
      <c r="I94" s="445"/>
      <c r="J94" s="445"/>
      <c r="K94" s="445"/>
      <c r="L94" s="445"/>
      <c r="M94" s="445"/>
      <c r="N94" s="445"/>
      <c r="O94" s="445"/>
      <c r="P94" s="445"/>
      <c r="Q94" s="445"/>
      <c r="R94" s="445"/>
      <c r="S94" s="445"/>
      <c r="T94" s="445"/>
      <c r="U94" s="445"/>
      <c r="V94" s="445"/>
      <c r="W94" s="445"/>
      <c r="X94" s="445"/>
      <c r="Y94" s="445"/>
      <c r="Z94" s="445"/>
      <c r="AA94" s="445"/>
      <c r="AB94" s="445"/>
      <c r="AC94" s="445"/>
      <c r="AD94" s="445"/>
      <c r="AE94" s="445"/>
      <c r="AF94" s="445"/>
      <c r="AG94" s="445"/>
      <c r="AH94" s="445"/>
      <c r="AI94" s="445"/>
      <c r="AJ94" s="445"/>
      <c r="AK94" s="445"/>
      <c r="AL94" s="445"/>
      <c r="AM94" s="445"/>
      <c r="AN94" s="445"/>
      <c r="AO94" s="445"/>
      <c r="AP94" s="445"/>
      <c r="AQ94" s="445"/>
      <c r="AR94" s="445"/>
      <c r="AS94" s="445"/>
      <c r="AT94" s="445"/>
      <c r="AU94" s="445"/>
      <c r="AV94" s="445"/>
      <c r="AW94" s="445"/>
      <c r="AX94" s="445"/>
      <c r="AY94" s="445"/>
      <c r="AZ94" s="445"/>
      <c r="BA94" s="445"/>
      <c r="BB94" s="445"/>
      <c r="BC94" s="445"/>
      <c r="BD94" s="445"/>
      <c r="BE94" s="445"/>
      <c r="BF94" s="445"/>
      <c r="BG94" s="445"/>
      <c r="BH94" s="445"/>
      <c r="BI94" s="445"/>
      <c r="BJ94" s="445"/>
      <c r="BK94" s="445"/>
      <c r="BL94" s="445"/>
      <c r="BM94" s="445"/>
      <c r="BN94" s="445"/>
      <c r="BO94" s="445"/>
      <c r="BP94" s="445"/>
      <c r="BQ94" s="445"/>
      <c r="BR94" s="445"/>
      <c r="BS94" s="445"/>
      <c r="BT94" s="445"/>
      <c r="BU94" s="445"/>
      <c r="BV94" s="445"/>
      <c r="BW94" s="445"/>
      <c r="BX94" s="445"/>
      <c r="BY94" s="445"/>
      <c r="BZ94" s="445"/>
      <c r="CA94" s="445"/>
      <c r="CB94" s="445"/>
      <c r="CC94" s="445"/>
      <c r="CD94" s="445"/>
      <c r="CE94" s="445"/>
      <c r="CF94" s="445"/>
      <c r="CG94" s="445"/>
      <c r="CH94" s="445"/>
      <c r="CI94" s="445"/>
      <c r="CJ94" s="445"/>
      <c r="CK94" s="445"/>
      <c r="CL94" s="445"/>
      <c r="CM94" s="445"/>
      <c r="CN94" s="445"/>
      <c r="CO94" s="445"/>
      <c r="CP94" s="445"/>
      <c r="CQ94" s="445"/>
      <c r="CR94" s="445"/>
      <c r="CS94" s="445"/>
      <c r="CT94" s="445"/>
      <c r="CU94" s="445"/>
      <c r="CV94" s="445"/>
      <c r="CW94" s="445"/>
      <c r="CX94" s="445"/>
      <c r="CY94" s="445"/>
      <c r="CZ94" s="445"/>
      <c r="DA94" s="445"/>
      <c r="DB94" s="445"/>
      <c r="DC94" s="445"/>
      <c r="DD94" s="445"/>
      <c r="DE94" s="445"/>
      <c r="DF94" s="445"/>
      <c r="DG94" s="445"/>
      <c r="DH94" s="445"/>
      <c r="DI94" s="445"/>
      <c r="DJ94" s="445"/>
      <c r="DK94" s="445"/>
      <c r="DL94" s="445"/>
      <c r="DM94" s="445"/>
      <c r="DN94" s="445"/>
      <c r="DO94" s="445"/>
      <c r="DP94" s="445"/>
      <c r="DQ94" s="445"/>
      <c r="DR94" s="445"/>
      <c r="DS94" s="445"/>
      <c r="DT94" s="445"/>
      <c r="DU94" s="445"/>
      <c r="DV94" s="445"/>
    </row>
    <row r="95" spans="2:128" x14ac:dyDescent="0.25">
      <c r="B95" s="445"/>
      <c r="C95" s="445"/>
      <c r="D95" s="445"/>
      <c r="E95" s="445"/>
      <c r="F95" s="445"/>
      <c r="G95" s="445"/>
      <c r="H95" s="445"/>
      <c r="I95" s="445"/>
      <c r="J95" s="445"/>
      <c r="K95" s="445"/>
      <c r="L95" s="445"/>
      <c r="M95" s="445"/>
      <c r="N95" s="445"/>
      <c r="O95" s="445"/>
      <c r="P95" s="445"/>
      <c r="Q95" s="445"/>
      <c r="R95" s="445"/>
      <c r="S95" s="445"/>
      <c r="T95" s="445"/>
      <c r="U95" s="445"/>
      <c r="V95" s="445"/>
      <c r="W95" s="445"/>
      <c r="X95" s="445"/>
      <c r="Y95" s="445"/>
      <c r="Z95" s="445"/>
      <c r="AA95" s="445"/>
      <c r="AB95" s="445"/>
      <c r="AC95" s="445"/>
      <c r="AD95" s="445"/>
      <c r="AE95" s="445"/>
      <c r="AF95" s="445"/>
      <c r="AG95" s="445"/>
      <c r="AH95" s="445"/>
      <c r="AI95" s="445"/>
      <c r="AJ95" s="445"/>
      <c r="AK95" s="445"/>
      <c r="AL95" s="445"/>
      <c r="AM95" s="445"/>
      <c r="AN95" s="445"/>
      <c r="AO95" s="445"/>
      <c r="AP95" s="445"/>
      <c r="AQ95" s="445"/>
      <c r="AR95" s="445"/>
      <c r="AS95" s="445"/>
      <c r="AT95" s="445"/>
      <c r="AU95" s="445"/>
      <c r="AV95" s="445"/>
      <c r="AW95" s="445"/>
      <c r="AX95" s="445"/>
      <c r="AY95" s="445"/>
      <c r="AZ95" s="445"/>
      <c r="BA95" s="445"/>
      <c r="BB95" s="445"/>
      <c r="BC95" s="445"/>
      <c r="BD95" s="445"/>
      <c r="BE95" s="445"/>
      <c r="BF95" s="445"/>
      <c r="BG95" s="445"/>
      <c r="BH95" s="445"/>
      <c r="BI95" s="445"/>
      <c r="BJ95" s="445"/>
      <c r="BK95" s="445"/>
      <c r="BL95" s="445"/>
      <c r="BM95" s="445"/>
      <c r="BN95" s="445"/>
      <c r="BO95" s="445"/>
      <c r="BP95" s="445"/>
      <c r="BQ95" s="445"/>
      <c r="BR95" s="445"/>
      <c r="BS95" s="445"/>
      <c r="BT95" s="445"/>
      <c r="BU95" s="445"/>
      <c r="BV95" s="445"/>
      <c r="BW95" s="445"/>
      <c r="BX95" s="445"/>
      <c r="BY95" s="445"/>
      <c r="BZ95" s="445"/>
      <c r="CA95" s="445"/>
      <c r="CB95" s="445"/>
      <c r="CC95" s="445"/>
      <c r="CD95" s="445"/>
      <c r="CE95" s="445"/>
      <c r="CF95" s="445"/>
      <c r="CG95" s="445"/>
      <c r="CH95" s="445"/>
      <c r="CI95" s="445"/>
      <c r="CJ95" s="445"/>
      <c r="CK95" s="445"/>
      <c r="CL95" s="445"/>
      <c r="CM95" s="445"/>
      <c r="CN95" s="445"/>
      <c r="CO95" s="445"/>
      <c r="CP95" s="445"/>
      <c r="CQ95" s="445"/>
      <c r="CR95" s="445"/>
      <c r="CS95" s="445"/>
      <c r="CT95" s="445"/>
      <c r="CU95" s="445"/>
      <c r="CV95" s="445"/>
      <c r="CW95" s="445"/>
      <c r="CX95" s="445"/>
      <c r="CY95" s="445"/>
      <c r="CZ95" s="445"/>
      <c r="DA95" s="445"/>
      <c r="DB95" s="445"/>
      <c r="DC95" s="445"/>
      <c r="DD95" s="445"/>
      <c r="DE95" s="445"/>
      <c r="DF95" s="445"/>
      <c r="DG95" s="445"/>
      <c r="DH95" s="445"/>
      <c r="DI95" s="445"/>
      <c r="DJ95" s="445"/>
      <c r="DK95" s="445"/>
      <c r="DL95" s="445"/>
      <c r="DM95" s="445"/>
      <c r="DN95" s="445"/>
      <c r="DO95" s="445"/>
      <c r="DP95" s="445"/>
      <c r="DQ95" s="445"/>
      <c r="DR95" s="445"/>
      <c r="DS95" s="445"/>
      <c r="DT95" s="445"/>
      <c r="DU95" s="445"/>
      <c r="DV95" s="445"/>
    </row>
    <row r="96" spans="2:128" x14ac:dyDescent="0.25">
      <c r="B96" s="445"/>
      <c r="C96" s="445"/>
      <c r="D96" s="445"/>
      <c r="E96" s="445"/>
      <c r="F96" s="445"/>
      <c r="G96" s="445"/>
      <c r="H96" s="445"/>
      <c r="I96" s="445"/>
      <c r="J96" s="445"/>
      <c r="K96" s="445"/>
      <c r="L96" s="445"/>
      <c r="M96" s="445"/>
      <c r="N96" s="445"/>
      <c r="O96" s="445"/>
      <c r="P96" s="445"/>
      <c r="Q96" s="445"/>
      <c r="R96" s="445"/>
      <c r="S96" s="445"/>
      <c r="T96" s="445"/>
      <c r="U96" s="445"/>
      <c r="V96" s="445"/>
      <c r="W96" s="445"/>
      <c r="X96" s="445"/>
      <c r="Y96" s="445"/>
      <c r="Z96" s="445"/>
      <c r="AA96" s="445"/>
      <c r="AB96" s="445"/>
      <c r="AC96" s="445"/>
      <c r="AD96" s="445"/>
      <c r="AE96" s="445"/>
      <c r="AF96" s="445"/>
      <c r="AG96" s="445"/>
      <c r="AH96" s="445"/>
      <c r="AI96" s="445"/>
      <c r="AJ96" s="445"/>
      <c r="AK96" s="445"/>
      <c r="AL96" s="445"/>
      <c r="AM96" s="445"/>
      <c r="AN96" s="445"/>
      <c r="AO96" s="445"/>
      <c r="AP96" s="445"/>
      <c r="AQ96" s="445"/>
      <c r="AR96" s="445"/>
      <c r="AS96" s="445"/>
      <c r="AT96" s="445"/>
      <c r="AU96" s="445"/>
      <c r="AV96" s="445"/>
      <c r="AW96" s="445"/>
      <c r="AX96" s="445"/>
      <c r="AY96" s="445"/>
      <c r="AZ96" s="445"/>
      <c r="BA96" s="445"/>
      <c r="BB96" s="445"/>
      <c r="BC96" s="445"/>
      <c r="BD96" s="445"/>
      <c r="BE96" s="445"/>
      <c r="BF96" s="445"/>
      <c r="BG96" s="445"/>
      <c r="BH96" s="445"/>
      <c r="BI96" s="445"/>
      <c r="BJ96" s="445"/>
      <c r="BK96" s="445"/>
      <c r="BL96" s="445"/>
      <c r="BM96" s="445"/>
      <c r="BN96" s="445"/>
      <c r="BO96" s="445"/>
      <c r="BP96" s="445"/>
      <c r="BQ96" s="445"/>
      <c r="BR96" s="445"/>
      <c r="BS96" s="445"/>
      <c r="BT96" s="445"/>
      <c r="BU96" s="445"/>
      <c r="BV96" s="445"/>
      <c r="BW96" s="445"/>
      <c r="BX96" s="445"/>
      <c r="BY96" s="445"/>
      <c r="BZ96" s="445"/>
      <c r="CA96" s="445"/>
      <c r="CB96" s="445"/>
      <c r="CC96" s="445"/>
      <c r="CD96" s="445"/>
      <c r="CE96" s="445"/>
      <c r="CF96" s="445"/>
      <c r="CG96" s="445"/>
      <c r="CH96" s="445"/>
      <c r="CI96" s="445"/>
      <c r="CJ96" s="445"/>
      <c r="CK96" s="445"/>
      <c r="CL96" s="445"/>
      <c r="CM96" s="445"/>
      <c r="CN96" s="445"/>
      <c r="CO96" s="445"/>
      <c r="CP96" s="445"/>
      <c r="CQ96" s="445"/>
      <c r="CR96" s="445"/>
      <c r="CS96" s="445"/>
      <c r="CT96" s="445"/>
      <c r="CU96" s="445"/>
      <c r="CV96" s="445"/>
      <c r="CW96" s="445"/>
      <c r="CX96" s="445"/>
      <c r="CY96" s="445"/>
      <c r="CZ96" s="445"/>
      <c r="DA96" s="445"/>
      <c r="DB96" s="445"/>
      <c r="DC96" s="445"/>
      <c r="DD96" s="445"/>
      <c r="DE96" s="445"/>
      <c r="DF96" s="445"/>
      <c r="DG96" s="445"/>
      <c r="DH96" s="445"/>
      <c r="DI96" s="445"/>
      <c r="DJ96" s="445"/>
      <c r="DK96" s="445"/>
      <c r="DL96" s="445"/>
      <c r="DM96" s="445"/>
      <c r="DN96" s="445"/>
      <c r="DO96" s="445"/>
      <c r="DP96" s="445"/>
      <c r="DQ96" s="445"/>
      <c r="DR96" s="445"/>
      <c r="DS96" s="445"/>
      <c r="DT96" s="445"/>
      <c r="DU96" s="445"/>
      <c r="DV96" s="445"/>
    </row>
    <row r="97" spans="2:126" x14ac:dyDescent="0.25">
      <c r="B97" s="445"/>
      <c r="C97" s="445"/>
      <c r="D97" s="445"/>
      <c r="E97" s="445"/>
      <c r="F97" s="445"/>
      <c r="G97" s="445"/>
      <c r="H97" s="445"/>
      <c r="I97" s="445"/>
      <c r="J97" s="445"/>
      <c r="K97" s="445"/>
      <c r="L97" s="445"/>
      <c r="M97" s="445"/>
      <c r="N97" s="445"/>
      <c r="O97" s="445"/>
      <c r="P97" s="445"/>
      <c r="Q97" s="445"/>
      <c r="R97" s="445"/>
      <c r="S97" s="445"/>
      <c r="T97" s="445"/>
      <c r="U97" s="445"/>
      <c r="V97" s="445"/>
      <c r="W97" s="445"/>
      <c r="X97" s="445"/>
      <c r="Y97" s="445"/>
      <c r="Z97" s="445"/>
      <c r="AA97" s="445"/>
      <c r="AB97" s="445"/>
      <c r="AC97" s="445"/>
      <c r="AD97" s="445"/>
      <c r="AE97" s="445"/>
      <c r="AF97" s="445"/>
      <c r="AG97" s="445"/>
      <c r="AH97" s="445"/>
      <c r="AI97" s="445"/>
      <c r="AJ97" s="445"/>
      <c r="AK97" s="445"/>
      <c r="AL97" s="445"/>
      <c r="AM97" s="445"/>
      <c r="AN97" s="445"/>
      <c r="AO97" s="445"/>
      <c r="AP97" s="445"/>
      <c r="AQ97" s="445"/>
      <c r="AR97" s="445"/>
      <c r="AS97" s="445"/>
      <c r="AT97" s="445"/>
      <c r="AU97" s="445"/>
      <c r="AV97" s="445"/>
      <c r="AW97" s="445"/>
      <c r="AX97" s="445"/>
      <c r="AY97" s="445"/>
      <c r="AZ97" s="445"/>
      <c r="BA97" s="445"/>
      <c r="BB97" s="445"/>
      <c r="BC97" s="445"/>
      <c r="BD97" s="445"/>
      <c r="BE97" s="445"/>
      <c r="BF97" s="445"/>
      <c r="BG97" s="445"/>
      <c r="BH97" s="445"/>
      <c r="BI97" s="445"/>
      <c r="BJ97" s="445"/>
      <c r="BK97" s="445"/>
      <c r="BL97" s="445"/>
      <c r="BM97" s="445"/>
      <c r="BN97" s="445"/>
      <c r="BO97" s="445"/>
      <c r="BP97" s="445"/>
      <c r="BQ97" s="445"/>
      <c r="BR97" s="445"/>
      <c r="BS97" s="445"/>
      <c r="BT97" s="445"/>
      <c r="BU97" s="445"/>
      <c r="BV97" s="445"/>
      <c r="BW97" s="445"/>
      <c r="BX97" s="445"/>
      <c r="BY97" s="445"/>
      <c r="BZ97" s="445"/>
      <c r="CA97" s="445"/>
      <c r="CB97" s="445"/>
      <c r="CC97" s="445"/>
      <c r="CD97" s="445"/>
      <c r="CE97" s="445"/>
      <c r="CF97" s="445"/>
      <c r="CG97" s="445"/>
      <c r="CH97" s="445"/>
      <c r="CI97" s="445"/>
      <c r="CJ97" s="445"/>
      <c r="CK97" s="445"/>
      <c r="CL97" s="445"/>
      <c r="CM97" s="445"/>
      <c r="CN97" s="445"/>
      <c r="CO97" s="445"/>
      <c r="CP97" s="445"/>
      <c r="CQ97" s="445"/>
      <c r="CR97" s="445"/>
      <c r="CS97" s="445"/>
      <c r="CT97" s="445"/>
      <c r="CU97" s="445"/>
      <c r="CV97" s="445"/>
      <c r="CW97" s="445"/>
      <c r="CX97" s="445"/>
      <c r="CY97" s="445"/>
      <c r="CZ97" s="445"/>
      <c r="DA97" s="445"/>
      <c r="DB97" s="445"/>
      <c r="DC97" s="445"/>
      <c r="DD97" s="445"/>
      <c r="DE97" s="445"/>
      <c r="DF97" s="445"/>
      <c r="DG97" s="445"/>
      <c r="DH97" s="445"/>
      <c r="DI97" s="445"/>
      <c r="DJ97" s="445"/>
      <c r="DK97" s="445"/>
      <c r="DL97" s="445"/>
      <c r="DM97" s="445"/>
      <c r="DN97" s="445"/>
      <c r="DO97" s="445"/>
      <c r="DP97" s="445"/>
      <c r="DQ97" s="445"/>
      <c r="DR97" s="445"/>
      <c r="DS97" s="445"/>
      <c r="DT97" s="445"/>
      <c r="DU97" s="445"/>
      <c r="DV97" s="445"/>
    </row>
    <row r="98" spans="2:126" x14ac:dyDescent="0.25">
      <c r="B98" s="445"/>
      <c r="C98" s="445"/>
      <c r="D98" s="445"/>
      <c r="E98" s="445"/>
      <c r="F98" s="445"/>
      <c r="G98" s="445"/>
      <c r="H98" s="445"/>
      <c r="I98" s="445"/>
      <c r="J98" s="445"/>
      <c r="K98" s="445"/>
      <c r="L98" s="445"/>
      <c r="M98" s="445"/>
      <c r="N98" s="445"/>
      <c r="O98" s="445"/>
      <c r="P98" s="445"/>
      <c r="Q98" s="445"/>
      <c r="R98" s="445"/>
      <c r="S98" s="445"/>
      <c r="T98" s="445"/>
      <c r="U98" s="445"/>
      <c r="V98" s="445"/>
      <c r="W98" s="445"/>
      <c r="X98" s="445"/>
      <c r="Y98" s="445"/>
      <c r="Z98" s="445"/>
      <c r="AA98" s="445"/>
      <c r="AB98" s="445"/>
      <c r="AC98" s="445"/>
      <c r="AD98" s="445"/>
      <c r="AE98" s="445"/>
      <c r="AF98" s="445"/>
      <c r="AG98" s="445"/>
      <c r="AH98" s="445"/>
      <c r="AI98" s="445"/>
      <c r="AJ98" s="445"/>
      <c r="AK98" s="445"/>
      <c r="AL98" s="445"/>
      <c r="AM98" s="445"/>
      <c r="AN98" s="445"/>
      <c r="AO98" s="445"/>
      <c r="AP98" s="445"/>
      <c r="AQ98" s="445"/>
      <c r="AR98" s="445"/>
      <c r="AS98" s="445"/>
      <c r="AT98" s="445"/>
      <c r="AU98" s="445"/>
      <c r="AV98" s="445"/>
      <c r="AW98" s="445"/>
      <c r="AX98" s="445"/>
      <c r="AY98" s="445"/>
      <c r="AZ98" s="445"/>
      <c r="BA98" s="445"/>
      <c r="BB98" s="445"/>
      <c r="BC98" s="445"/>
      <c r="BD98" s="445"/>
      <c r="BE98" s="445"/>
      <c r="BF98" s="445"/>
      <c r="BG98" s="445"/>
      <c r="BH98" s="445"/>
      <c r="BI98" s="445"/>
      <c r="BJ98" s="445"/>
      <c r="BK98" s="445"/>
      <c r="BL98" s="445"/>
      <c r="BM98" s="445"/>
      <c r="BN98" s="445"/>
      <c r="BO98" s="445"/>
      <c r="BP98" s="445"/>
      <c r="BQ98" s="445"/>
      <c r="BR98" s="445"/>
      <c r="BS98" s="445"/>
      <c r="BT98" s="445"/>
      <c r="BU98" s="445"/>
      <c r="BV98" s="445"/>
      <c r="BW98" s="445"/>
      <c r="BX98" s="445"/>
      <c r="BY98" s="445"/>
      <c r="BZ98" s="445"/>
      <c r="CA98" s="445"/>
      <c r="CB98" s="445"/>
      <c r="CC98" s="445"/>
      <c r="CD98" s="445"/>
      <c r="CE98" s="445"/>
      <c r="CF98" s="445"/>
      <c r="CG98" s="445"/>
      <c r="CH98" s="445"/>
      <c r="CI98" s="445"/>
      <c r="CJ98" s="445"/>
      <c r="CK98" s="445"/>
      <c r="CL98" s="445"/>
      <c r="CM98" s="445"/>
      <c r="CN98" s="445"/>
      <c r="CO98" s="445"/>
      <c r="CP98" s="445"/>
      <c r="CQ98" s="445"/>
      <c r="CR98" s="445"/>
      <c r="CS98" s="445"/>
      <c r="CT98" s="445"/>
      <c r="CU98" s="445"/>
      <c r="CV98" s="445"/>
      <c r="CW98" s="445"/>
      <c r="CX98" s="445"/>
      <c r="CY98" s="445"/>
      <c r="CZ98" s="445"/>
      <c r="DA98" s="445"/>
      <c r="DB98" s="445"/>
      <c r="DC98" s="445"/>
      <c r="DD98" s="445"/>
      <c r="DE98" s="445"/>
      <c r="DF98" s="445"/>
      <c r="DG98" s="445"/>
      <c r="DH98" s="445"/>
      <c r="DI98" s="445"/>
      <c r="DJ98" s="445"/>
      <c r="DK98" s="445"/>
      <c r="DL98" s="445"/>
      <c r="DM98" s="445"/>
      <c r="DN98" s="445"/>
      <c r="DO98" s="445"/>
      <c r="DP98" s="445"/>
      <c r="DQ98" s="445"/>
      <c r="DR98" s="445"/>
      <c r="DS98" s="445"/>
      <c r="DT98" s="445"/>
      <c r="DU98" s="445"/>
      <c r="DV98" s="445"/>
    </row>
    <row r="99" spans="2:126" x14ac:dyDescent="0.25">
      <c r="B99" s="445"/>
      <c r="C99" s="445"/>
      <c r="D99" s="445"/>
      <c r="E99" s="445"/>
      <c r="F99" s="445"/>
      <c r="G99" s="445"/>
      <c r="H99" s="445"/>
      <c r="I99" s="445"/>
      <c r="J99" s="445"/>
      <c r="K99" s="445"/>
      <c r="L99" s="445"/>
      <c r="M99" s="445"/>
      <c r="N99" s="445"/>
      <c r="O99" s="445"/>
      <c r="P99" s="445"/>
      <c r="Q99" s="445"/>
      <c r="R99" s="445"/>
      <c r="S99" s="445"/>
      <c r="T99" s="445"/>
      <c r="U99" s="445"/>
      <c r="V99" s="445"/>
      <c r="W99" s="445"/>
      <c r="X99" s="445"/>
      <c r="Y99" s="445"/>
      <c r="Z99" s="445"/>
      <c r="AA99" s="445"/>
      <c r="AB99" s="445"/>
      <c r="AC99" s="445"/>
      <c r="AD99" s="445"/>
      <c r="AE99" s="445"/>
      <c r="AF99" s="445"/>
      <c r="AG99" s="445"/>
      <c r="AH99" s="445"/>
      <c r="AI99" s="445"/>
      <c r="AJ99" s="445"/>
      <c r="AK99" s="445"/>
      <c r="AL99" s="445"/>
      <c r="AM99" s="445"/>
      <c r="AN99" s="445"/>
      <c r="AO99" s="445"/>
      <c r="AP99" s="445"/>
      <c r="AQ99" s="445"/>
      <c r="AR99" s="445"/>
      <c r="AS99" s="445"/>
      <c r="AT99" s="445"/>
      <c r="AU99" s="445"/>
      <c r="AV99" s="445"/>
      <c r="AW99" s="445"/>
      <c r="AX99" s="445"/>
      <c r="AY99" s="445"/>
      <c r="AZ99" s="445"/>
      <c r="BA99" s="445"/>
      <c r="BB99" s="445"/>
      <c r="BC99" s="445"/>
      <c r="BD99" s="445"/>
      <c r="BE99" s="445"/>
      <c r="BF99" s="445"/>
      <c r="BG99" s="445"/>
      <c r="BH99" s="445"/>
      <c r="BI99" s="445"/>
      <c r="BJ99" s="445"/>
      <c r="BK99" s="445"/>
      <c r="BL99" s="445"/>
      <c r="BM99" s="445"/>
      <c r="BN99" s="445"/>
      <c r="BO99" s="445"/>
      <c r="BP99" s="445"/>
      <c r="BQ99" s="445"/>
      <c r="BR99" s="445"/>
      <c r="BS99" s="445"/>
      <c r="BT99" s="445"/>
      <c r="BU99" s="445"/>
      <c r="BV99" s="445"/>
      <c r="BW99" s="445"/>
      <c r="BX99" s="445"/>
      <c r="BY99" s="445"/>
      <c r="BZ99" s="445"/>
      <c r="CA99" s="445"/>
      <c r="CB99" s="445"/>
      <c r="CC99" s="445"/>
      <c r="CD99" s="445"/>
      <c r="CE99" s="445"/>
      <c r="CF99" s="445"/>
      <c r="CG99" s="445"/>
      <c r="CH99" s="445"/>
      <c r="CI99" s="445"/>
      <c r="CJ99" s="445"/>
      <c r="CK99" s="445"/>
      <c r="CL99" s="445"/>
      <c r="CM99" s="445"/>
      <c r="CN99" s="445"/>
      <c r="CO99" s="445"/>
      <c r="CP99" s="445"/>
      <c r="CQ99" s="445"/>
      <c r="CR99" s="445"/>
      <c r="CS99" s="445"/>
      <c r="CT99" s="445"/>
      <c r="CU99" s="445"/>
      <c r="CV99" s="445"/>
      <c r="CW99" s="445"/>
      <c r="CX99" s="445"/>
      <c r="CY99" s="445"/>
      <c r="CZ99" s="445"/>
      <c r="DA99" s="445"/>
      <c r="DB99" s="445"/>
      <c r="DC99" s="445"/>
      <c r="DD99" s="445"/>
      <c r="DE99" s="445"/>
      <c r="DF99" s="445"/>
      <c r="DG99" s="445"/>
      <c r="DH99" s="445"/>
      <c r="DI99" s="445"/>
      <c r="DJ99" s="445"/>
      <c r="DK99" s="445"/>
      <c r="DL99" s="445"/>
      <c r="DM99" s="445"/>
      <c r="DN99" s="445"/>
      <c r="DO99" s="445"/>
      <c r="DP99" s="445"/>
      <c r="DQ99" s="445"/>
      <c r="DR99" s="445"/>
      <c r="DS99" s="445"/>
      <c r="DT99" s="445"/>
      <c r="DU99" s="445"/>
      <c r="DV99" s="445"/>
    </row>
    <row r="100" spans="2:126" x14ac:dyDescent="0.25">
      <c r="B100" s="445"/>
      <c r="C100" s="445"/>
      <c r="D100" s="445"/>
      <c r="E100" s="445"/>
      <c r="F100" s="445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5"/>
      <c r="R100" s="445"/>
      <c r="S100" s="445"/>
      <c r="T100" s="445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445"/>
      <c r="AH100" s="445"/>
      <c r="AI100" s="445"/>
      <c r="AJ100" s="445"/>
      <c r="AK100" s="445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  <c r="CE100" s="445"/>
      <c r="CF100" s="445"/>
      <c r="CG100" s="445"/>
      <c r="CH100" s="445"/>
      <c r="CI100" s="445"/>
      <c r="CJ100" s="445"/>
      <c r="CK100" s="445"/>
      <c r="CL100" s="445"/>
      <c r="CM100" s="445"/>
      <c r="CN100" s="445"/>
      <c r="CO100" s="445"/>
      <c r="CP100" s="445"/>
      <c r="CQ100" s="445"/>
      <c r="CR100" s="445"/>
      <c r="CS100" s="445"/>
      <c r="CT100" s="445"/>
      <c r="CU100" s="445"/>
      <c r="CV100" s="445"/>
      <c r="CW100" s="445"/>
      <c r="CX100" s="445"/>
      <c r="CY100" s="445"/>
      <c r="CZ100" s="445"/>
      <c r="DA100" s="445"/>
      <c r="DB100" s="445"/>
      <c r="DC100" s="445"/>
      <c r="DD100" s="445"/>
      <c r="DE100" s="445"/>
      <c r="DF100" s="445"/>
      <c r="DG100" s="445"/>
      <c r="DH100" s="445"/>
      <c r="DI100" s="445"/>
      <c r="DJ100" s="445"/>
      <c r="DK100" s="445"/>
      <c r="DL100" s="445"/>
      <c r="DM100" s="445"/>
      <c r="DN100" s="445"/>
      <c r="DO100" s="445"/>
      <c r="DP100" s="445"/>
      <c r="DQ100" s="445"/>
      <c r="DR100" s="445"/>
      <c r="DS100" s="445"/>
      <c r="DT100" s="445"/>
      <c r="DU100" s="445"/>
      <c r="DV100" s="445"/>
    </row>
    <row r="101" spans="2:126" x14ac:dyDescent="0.25">
      <c r="B101" s="445"/>
      <c r="C101" s="445"/>
      <c r="D101" s="445"/>
      <c r="E101" s="445"/>
      <c r="F101" s="445"/>
      <c r="G101" s="445"/>
      <c r="H101" s="445"/>
      <c r="I101" s="445"/>
      <c r="J101" s="445"/>
      <c r="K101" s="445"/>
      <c r="L101" s="445"/>
      <c r="M101" s="445"/>
      <c r="N101" s="445"/>
      <c r="O101" s="445"/>
      <c r="P101" s="445"/>
      <c r="Q101" s="445"/>
      <c r="R101" s="445"/>
      <c r="S101" s="445"/>
      <c r="T101" s="445"/>
      <c r="U101" s="445"/>
      <c r="V101" s="445"/>
      <c r="W101" s="445"/>
      <c r="X101" s="445"/>
      <c r="Y101" s="445"/>
      <c r="Z101" s="445"/>
      <c r="AA101" s="445"/>
      <c r="AB101" s="445"/>
      <c r="AC101" s="445"/>
      <c r="AD101" s="445"/>
      <c r="AE101" s="445"/>
      <c r="AF101" s="445"/>
      <c r="AG101" s="445"/>
      <c r="AH101" s="445"/>
      <c r="AI101" s="445"/>
      <c r="AJ101" s="445"/>
      <c r="AK101" s="445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  <c r="CE101" s="445"/>
      <c r="CF101" s="445"/>
      <c r="CG101" s="445"/>
      <c r="CH101" s="445"/>
      <c r="CI101" s="445"/>
      <c r="CJ101" s="445"/>
      <c r="CK101" s="445"/>
      <c r="CL101" s="445"/>
      <c r="CM101" s="445"/>
      <c r="CN101" s="445"/>
      <c r="CO101" s="445"/>
      <c r="CP101" s="445"/>
      <c r="CQ101" s="445"/>
      <c r="CR101" s="445"/>
      <c r="CS101" s="445"/>
      <c r="CT101" s="445"/>
      <c r="CU101" s="445"/>
      <c r="CV101" s="445"/>
      <c r="CW101" s="445"/>
      <c r="CX101" s="445"/>
      <c r="CY101" s="445"/>
      <c r="CZ101" s="445"/>
      <c r="DA101" s="445"/>
      <c r="DB101" s="445"/>
      <c r="DC101" s="445"/>
      <c r="DD101" s="445"/>
      <c r="DE101" s="445"/>
      <c r="DF101" s="445"/>
      <c r="DG101" s="445"/>
      <c r="DH101" s="445"/>
      <c r="DI101" s="445"/>
      <c r="DJ101" s="445"/>
      <c r="DK101" s="445"/>
      <c r="DL101" s="445"/>
      <c r="DM101" s="445"/>
      <c r="DN101" s="445"/>
      <c r="DO101" s="445"/>
      <c r="DP101" s="445"/>
      <c r="DQ101" s="445"/>
      <c r="DR101" s="445"/>
      <c r="DS101" s="445"/>
      <c r="DT101" s="445"/>
      <c r="DU101" s="445"/>
      <c r="DV101" s="445"/>
    </row>
    <row r="102" spans="2:126" x14ac:dyDescent="0.25">
      <c r="B102" s="445"/>
      <c r="C102" s="445"/>
      <c r="D102" s="445"/>
      <c r="E102" s="445"/>
      <c r="F102" s="445"/>
      <c r="G102" s="445"/>
      <c r="H102" s="445"/>
      <c r="I102" s="445"/>
      <c r="J102" s="445"/>
      <c r="K102" s="445"/>
      <c r="L102" s="445"/>
      <c r="M102" s="445"/>
      <c r="N102" s="445"/>
      <c r="O102" s="445"/>
      <c r="P102" s="445"/>
      <c r="Q102" s="445"/>
      <c r="R102" s="445"/>
      <c r="S102" s="445"/>
      <c r="T102" s="445"/>
      <c r="U102" s="445"/>
      <c r="V102" s="445"/>
      <c r="W102" s="445"/>
      <c r="X102" s="445"/>
      <c r="Y102" s="445"/>
      <c r="Z102" s="445"/>
      <c r="AA102" s="445"/>
      <c r="AB102" s="445"/>
      <c r="AC102" s="445"/>
      <c r="AD102" s="445"/>
      <c r="AE102" s="445"/>
      <c r="AF102" s="445"/>
      <c r="AG102" s="445"/>
      <c r="AH102" s="445"/>
      <c r="AI102" s="445"/>
      <c r="AJ102" s="445"/>
      <c r="AK102" s="445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  <c r="CE102" s="445"/>
      <c r="CF102" s="445"/>
      <c r="CG102" s="445"/>
      <c r="CH102" s="445"/>
      <c r="CI102" s="445"/>
      <c r="CJ102" s="445"/>
      <c r="CK102" s="445"/>
      <c r="CL102" s="445"/>
      <c r="CM102" s="445"/>
      <c r="CN102" s="445"/>
      <c r="CO102" s="445"/>
      <c r="CP102" s="445"/>
      <c r="CQ102" s="445"/>
      <c r="CR102" s="445"/>
      <c r="CS102" s="445"/>
      <c r="CT102" s="445"/>
      <c r="CU102" s="445"/>
      <c r="CV102" s="445"/>
      <c r="CW102" s="445"/>
      <c r="CX102" s="445"/>
      <c r="CY102" s="445"/>
      <c r="CZ102" s="445"/>
      <c r="DA102" s="445"/>
      <c r="DB102" s="445"/>
      <c r="DC102" s="445"/>
      <c r="DD102" s="445"/>
      <c r="DE102" s="445"/>
      <c r="DF102" s="445"/>
      <c r="DG102" s="445"/>
      <c r="DH102" s="445"/>
      <c r="DI102" s="445"/>
      <c r="DJ102" s="445"/>
      <c r="DK102" s="445"/>
      <c r="DL102" s="445"/>
      <c r="DM102" s="445"/>
      <c r="DN102" s="445"/>
      <c r="DO102" s="445"/>
      <c r="DP102" s="445"/>
      <c r="DQ102" s="445"/>
      <c r="DR102" s="445"/>
      <c r="DS102" s="445"/>
      <c r="DT102" s="445"/>
      <c r="DU102" s="445"/>
      <c r="DV102" s="445"/>
    </row>
    <row r="103" spans="2:126" x14ac:dyDescent="0.25">
      <c r="B103" s="445"/>
      <c r="C103" s="445"/>
      <c r="D103" s="445"/>
      <c r="E103" s="445"/>
      <c r="F103" s="445"/>
      <c r="G103" s="445"/>
      <c r="H103" s="445"/>
      <c r="I103" s="445"/>
      <c r="J103" s="445"/>
      <c r="K103" s="445"/>
      <c r="L103" s="445"/>
      <c r="M103" s="445"/>
      <c r="N103" s="445"/>
      <c r="O103" s="445"/>
      <c r="P103" s="445"/>
      <c r="Q103" s="445"/>
      <c r="R103" s="445"/>
      <c r="S103" s="445"/>
      <c r="T103" s="445"/>
      <c r="U103" s="445"/>
      <c r="V103" s="445"/>
      <c r="W103" s="445"/>
      <c r="X103" s="445"/>
      <c r="Y103" s="445"/>
      <c r="Z103" s="445"/>
      <c r="AA103" s="445"/>
      <c r="AB103" s="445"/>
      <c r="AC103" s="445"/>
      <c r="AD103" s="445"/>
      <c r="AE103" s="445"/>
      <c r="AF103" s="445"/>
      <c r="AG103" s="445"/>
      <c r="AH103" s="445"/>
      <c r="AI103" s="445"/>
      <c r="AJ103" s="445"/>
      <c r="AK103" s="445"/>
      <c r="AL103" s="445"/>
      <c r="AM103" s="445"/>
      <c r="AN103" s="445"/>
      <c r="AO103" s="445"/>
      <c r="AP103" s="445"/>
      <c r="AQ103" s="445"/>
      <c r="AR103" s="445"/>
      <c r="AS103" s="445"/>
      <c r="AT103" s="445"/>
      <c r="AU103" s="445"/>
      <c r="AV103" s="445"/>
      <c r="AW103" s="445"/>
      <c r="AX103" s="445"/>
      <c r="AY103" s="445"/>
      <c r="AZ103" s="445"/>
      <c r="BA103" s="445"/>
      <c r="BB103" s="445"/>
      <c r="BC103" s="445"/>
      <c r="BD103" s="445"/>
      <c r="BE103" s="445"/>
      <c r="BF103" s="445"/>
      <c r="BG103" s="445"/>
      <c r="BH103" s="445"/>
      <c r="BI103" s="445"/>
      <c r="BJ103" s="445"/>
      <c r="BK103" s="445"/>
      <c r="BL103" s="445"/>
      <c r="BM103" s="445"/>
      <c r="BN103" s="445"/>
      <c r="BO103" s="445"/>
      <c r="BP103" s="445"/>
      <c r="BQ103" s="445"/>
      <c r="BR103" s="445"/>
      <c r="BS103" s="445"/>
      <c r="BT103" s="445"/>
      <c r="BU103" s="445"/>
      <c r="BV103" s="445"/>
      <c r="BW103" s="445"/>
      <c r="BX103" s="445"/>
      <c r="BY103" s="445"/>
      <c r="BZ103" s="445"/>
      <c r="CA103" s="445"/>
      <c r="CB103" s="445"/>
      <c r="CC103" s="445"/>
      <c r="CD103" s="445"/>
      <c r="CE103" s="445"/>
      <c r="CF103" s="445"/>
      <c r="CG103" s="445"/>
      <c r="CH103" s="445"/>
      <c r="CI103" s="445"/>
      <c r="CJ103" s="445"/>
      <c r="CK103" s="445"/>
      <c r="CL103" s="445"/>
      <c r="CM103" s="445"/>
      <c r="CN103" s="445"/>
      <c r="CO103" s="445"/>
      <c r="CP103" s="445"/>
      <c r="CQ103" s="445"/>
      <c r="CR103" s="445"/>
      <c r="CS103" s="445"/>
      <c r="CT103" s="445"/>
      <c r="CU103" s="445"/>
      <c r="CV103" s="445"/>
      <c r="CW103" s="445"/>
      <c r="CX103" s="445"/>
      <c r="CY103" s="445"/>
      <c r="CZ103" s="445"/>
      <c r="DA103" s="445"/>
      <c r="DB103" s="445"/>
      <c r="DC103" s="445"/>
      <c r="DD103" s="445"/>
      <c r="DE103" s="445"/>
      <c r="DF103" s="445"/>
      <c r="DG103" s="445"/>
      <c r="DH103" s="445"/>
      <c r="DI103" s="445"/>
      <c r="DJ103" s="445"/>
      <c r="DK103" s="445"/>
      <c r="DL103" s="445"/>
      <c r="DM103" s="445"/>
      <c r="DN103" s="445"/>
      <c r="DO103" s="445"/>
      <c r="DP103" s="445"/>
      <c r="DQ103" s="445"/>
      <c r="DR103" s="445"/>
      <c r="DS103" s="445"/>
      <c r="DT103" s="445"/>
      <c r="DU103" s="445"/>
      <c r="DV103" s="445"/>
    </row>
    <row r="104" spans="2:126" x14ac:dyDescent="0.25">
      <c r="B104" s="445"/>
      <c r="C104" s="445"/>
      <c r="D104" s="445"/>
      <c r="E104" s="445"/>
      <c r="F104" s="445"/>
      <c r="G104" s="445"/>
      <c r="H104" s="445"/>
      <c r="I104" s="445"/>
      <c r="J104" s="445"/>
      <c r="K104" s="445"/>
      <c r="L104" s="445"/>
      <c r="M104" s="445"/>
      <c r="N104" s="445"/>
      <c r="O104" s="445"/>
      <c r="P104" s="445"/>
      <c r="Q104" s="445"/>
      <c r="R104" s="445"/>
      <c r="S104" s="445"/>
      <c r="T104" s="445"/>
      <c r="U104" s="445"/>
      <c r="V104" s="445"/>
      <c r="W104" s="445"/>
      <c r="X104" s="445"/>
      <c r="Y104" s="445"/>
      <c r="Z104" s="445"/>
      <c r="AA104" s="445"/>
      <c r="AB104" s="445"/>
      <c r="AC104" s="445"/>
      <c r="AD104" s="445"/>
      <c r="AE104" s="445"/>
      <c r="AF104" s="445"/>
      <c r="AG104" s="445"/>
      <c r="AH104" s="445"/>
      <c r="AI104" s="445"/>
      <c r="AJ104" s="445"/>
      <c r="AK104" s="445"/>
      <c r="AL104" s="445"/>
      <c r="AM104" s="445"/>
      <c r="AN104" s="445"/>
      <c r="AO104" s="445"/>
      <c r="AP104" s="445"/>
      <c r="AQ104" s="445"/>
      <c r="AR104" s="445"/>
      <c r="AS104" s="445"/>
      <c r="AT104" s="445"/>
      <c r="AU104" s="445"/>
      <c r="AV104" s="445"/>
      <c r="AW104" s="445"/>
      <c r="AX104" s="445"/>
      <c r="AY104" s="445"/>
      <c r="AZ104" s="445"/>
      <c r="BA104" s="445"/>
      <c r="BB104" s="445"/>
      <c r="BC104" s="445"/>
      <c r="BD104" s="445"/>
      <c r="BE104" s="445"/>
      <c r="BF104" s="445"/>
      <c r="BG104" s="445"/>
      <c r="BH104" s="445"/>
      <c r="BI104" s="445"/>
      <c r="BJ104" s="445"/>
      <c r="BK104" s="445"/>
      <c r="BL104" s="445"/>
      <c r="BM104" s="445"/>
      <c r="BN104" s="445"/>
      <c r="BO104" s="445"/>
      <c r="BP104" s="445"/>
      <c r="BQ104" s="445"/>
      <c r="BR104" s="445"/>
      <c r="BS104" s="445"/>
      <c r="BT104" s="445"/>
      <c r="BU104" s="445"/>
      <c r="BV104" s="445"/>
      <c r="BW104" s="445"/>
      <c r="BX104" s="445"/>
      <c r="BY104" s="445"/>
      <c r="BZ104" s="445"/>
      <c r="CA104" s="445"/>
      <c r="CB104" s="445"/>
      <c r="CC104" s="445"/>
      <c r="CD104" s="445"/>
      <c r="CE104" s="445"/>
      <c r="CF104" s="445"/>
      <c r="CG104" s="445"/>
      <c r="CH104" s="445"/>
      <c r="CI104" s="445"/>
      <c r="CJ104" s="445"/>
      <c r="CK104" s="445"/>
      <c r="CL104" s="445"/>
      <c r="CM104" s="445"/>
      <c r="CN104" s="445"/>
      <c r="CO104" s="445"/>
      <c r="CP104" s="445"/>
      <c r="CQ104" s="445"/>
      <c r="CR104" s="445"/>
      <c r="CS104" s="445"/>
      <c r="CT104" s="445"/>
      <c r="CU104" s="445"/>
      <c r="CV104" s="445"/>
      <c r="CW104" s="445"/>
      <c r="CX104" s="445"/>
      <c r="CY104" s="445"/>
      <c r="CZ104" s="445"/>
      <c r="DA104" s="445"/>
      <c r="DB104" s="445"/>
      <c r="DC104" s="445"/>
      <c r="DD104" s="445"/>
      <c r="DE104" s="445"/>
      <c r="DF104" s="445"/>
      <c r="DG104" s="445"/>
      <c r="DH104" s="445"/>
      <c r="DI104" s="445"/>
      <c r="DJ104" s="445"/>
      <c r="DK104" s="445"/>
      <c r="DL104" s="445"/>
      <c r="DM104" s="445"/>
      <c r="DN104" s="445"/>
      <c r="DO104" s="445"/>
      <c r="DP104" s="445"/>
      <c r="DQ104" s="445"/>
      <c r="DR104" s="445"/>
      <c r="DS104" s="445"/>
      <c r="DT104" s="445"/>
      <c r="DU104" s="445"/>
      <c r="DV104" s="445"/>
    </row>
    <row r="105" spans="2:126" x14ac:dyDescent="0.25">
      <c r="B105" s="445"/>
      <c r="C105" s="445"/>
      <c r="D105" s="445"/>
      <c r="E105" s="445"/>
      <c r="F105" s="445"/>
      <c r="G105" s="445"/>
      <c r="H105" s="445"/>
      <c r="I105" s="445"/>
      <c r="J105" s="445"/>
      <c r="K105" s="445"/>
      <c r="L105" s="445"/>
      <c r="M105" s="445"/>
      <c r="N105" s="445"/>
      <c r="O105" s="445"/>
      <c r="P105" s="445"/>
      <c r="Q105" s="445"/>
      <c r="R105" s="445"/>
      <c r="S105" s="445"/>
      <c r="T105" s="445"/>
      <c r="U105" s="445"/>
      <c r="V105" s="445"/>
      <c r="W105" s="445"/>
      <c r="X105" s="445"/>
      <c r="Y105" s="445"/>
      <c r="Z105" s="445"/>
      <c r="AA105" s="445"/>
      <c r="AB105" s="445"/>
      <c r="AC105" s="445"/>
      <c r="AD105" s="445"/>
      <c r="AE105" s="445"/>
      <c r="AF105" s="445"/>
      <c r="AG105" s="445"/>
      <c r="AH105" s="445"/>
      <c r="AI105" s="445"/>
      <c r="AJ105" s="445"/>
      <c r="AK105" s="445"/>
      <c r="AL105" s="445"/>
      <c r="AM105" s="445"/>
      <c r="AN105" s="445"/>
      <c r="AO105" s="445"/>
      <c r="AP105" s="445"/>
      <c r="AQ105" s="445"/>
      <c r="AR105" s="445"/>
      <c r="AS105" s="445"/>
      <c r="AT105" s="445"/>
      <c r="AU105" s="445"/>
      <c r="AV105" s="445"/>
      <c r="AW105" s="445"/>
      <c r="AX105" s="445"/>
      <c r="AY105" s="445"/>
      <c r="AZ105" s="445"/>
      <c r="BA105" s="445"/>
      <c r="BB105" s="445"/>
      <c r="BC105" s="445"/>
      <c r="BD105" s="445"/>
      <c r="BE105" s="445"/>
      <c r="BF105" s="445"/>
      <c r="BG105" s="445"/>
      <c r="BH105" s="445"/>
      <c r="BI105" s="445"/>
      <c r="BJ105" s="445"/>
      <c r="BK105" s="445"/>
      <c r="BL105" s="445"/>
      <c r="BM105" s="445"/>
      <c r="BN105" s="445"/>
      <c r="BO105" s="445"/>
      <c r="BP105" s="445"/>
      <c r="BQ105" s="445"/>
      <c r="BR105" s="445"/>
      <c r="BS105" s="445"/>
      <c r="BT105" s="445"/>
      <c r="BU105" s="445"/>
      <c r="BV105" s="445"/>
      <c r="BW105" s="445"/>
      <c r="BX105" s="445"/>
      <c r="BY105" s="445"/>
      <c r="BZ105" s="445"/>
      <c r="CA105" s="445"/>
      <c r="CB105" s="445"/>
      <c r="CC105" s="445"/>
      <c r="CD105" s="445"/>
      <c r="CE105" s="445"/>
      <c r="CF105" s="445"/>
      <c r="CG105" s="445"/>
      <c r="CH105" s="445"/>
      <c r="CI105" s="445"/>
      <c r="CJ105" s="445"/>
      <c r="CK105" s="445"/>
      <c r="CL105" s="445"/>
      <c r="CM105" s="445"/>
      <c r="CN105" s="445"/>
      <c r="CO105" s="445"/>
      <c r="CP105" s="445"/>
      <c r="CQ105" s="445"/>
      <c r="CR105" s="445"/>
      <c r="CS105" s="445"/>
      <c r="CT105" s="445"/>
      <c r="CU105" s="445"/>
      <c r="CV105" s="445"/>
      <c r="CW105" s="445"/>
      <c r="CX105" s="445"/>
      <c r="CY105" s="445"/>
      <c r="CZ105" s="445"/>
      <c r="DA105" s="445"/>
      <c r="DB105" s="445"/>
      <c r="DC105" s="445"/>
      <c r="DD105" s="445"/>
      <c r="DE105" s="445"/>
      <c r="DF105" s="445"/>
      <c r="DG105" s="445"/>
      <c r="DH105" s="445"/>
      <c r="DI105" s="445"/>
      <c r="DJ105" s="445"/>
      <c r="DK105" s="445"/>
      <c r="DL105" s="445"/>
      <c r="DM105" s="445"/>
      <c r="DN105" s="445"/>
      <c r="DO105" s="445"/>
      <c r="DP105" s="445"/>
      <c r="DQ105" s="445"/>
      <c r="DR105" s="445"/>
      <c r="DS105" s="445"/>
      <c r="DT105" s="445"/>
      <c r="DU105" s="445"/>
      <c r="DV105" s="445"/>
    </row>
    <row r="106" spans="2:126" x14ac:dyDescent="0.25">
      <c r="B106" s="445"/>
      <c r="C106" s="445"/>
      <c r="D106" s="445"/>
      <c r="E106" s="445"/>
      <c r="F106" s="445"/>
      <c r="G106" s="445"/>
      <c r="H106" s="445"/>
      <c r="I106" s="445"/>
      <c r="J106" s="445"/>
      <c r="K106" s="445"/>
      <c r="L106" s="445"/>
      <c r="M106" s="445"/>
      <c r="N106" s="445"/>
      <c r="O106" s="445"/>
      <c r="P106" s="445"/>
      <c r="Q106" s="445"/>
      <c r="R106" s="445"/>
      <c r="S106" s="445"/>
      <c r="T106" s="445"/>
      <c r="U106" s="445"/>
      <c r="V106" s="445"/>
      <c r="W106" s="445"/>
      <c r="X106" s="445"/>
      <c r="Y106" s="445"/>
      <c r="Z106" s="445"/>
      <c r="AA106" s="445"/>
      <c r="AB106" s="445"/>
      <c r="AC106" s="445"/>
      <c r="AD106" s="445"/>
      <c r="AE106" s="445"/>
      <c r="AF106" s="445"/>
      <c r="AG106" s="445"/>
      <c r="AH106" s="445"/>
      <c r="AI106" s="445"/>
      <c r="AJ106" s="445"/>
      <c r="AK106" s="445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  <c r="CE106" s="445"/>
      <c r="CF106" s="445"/>
      <c r="CG106" s="445"/>
      <c r="CH106" s="445"/>
      <c r="CI106" s="445"/>
      <c r="CJ106" s="445"/>
      <c r="CK106" s="445"/>
      <c r="CL106" s="445"/>
      <c r="CM106" s="445"/>
      <c r="CN106" s="445"/>
      <c r="CO106" s="445"/>
      <c r="CP106" s="445"/>
      <c r="CQ106" s="445"/>
      <c r="CR106" s="445"/>
      <c r="CS106" s="445"/>
      <c r="CT106" s="445"/>
      <c r="CU106" s="445"/>
      <c r="CV106" s="445"/>
      <c r="CW106" s="445"/>
      <c r="CX106" s="445"/>
      <c r="CY106" s="445"/>
      <c r="CZ106" s="445"/>
      <c r="DA106" s="445"/>
      <c r="DB106" s="445"/>
      <c r="DC106" s="445"/>
      <c r="DD106" s="445"/>
      <c r="DE106" s="445"/>
      <c r="DF106" s="445"/>
      <c r="DG106" s="445"/>
      <c r="DH106" s="445"/>
      <c r="DI106" s="445"/>
      <c r="DJ106" s="445"/>
      <c r="DK106" s="445"/>
      <c r="DL106" s="445"/>
      <c r="DM106" s="445"/>
      <c r="DN106" s="445"/>
      <c r="DO106" s="445"/>
      <c r="DP106" s="445"/>
      <c r="DQ106" s="445"/>
      <c r="DR106" s="445"/>
      <c r="DS106" s="445"/>
      <c r="DT106" s="445"/>
      <c r="DU106" s="445"/>
      <c r="DV106" s="445"/>
    </row>
    <row r="107" spans="2:126" x14ac:dyDescent="0.25">
      <c r="B107" s="445"/>
      <c r="C107" s="445"/>
      <c r="D107" s="445"/>
      <c r="E107" s="445"/>
      <c r="F107" s="445"/>
      <c r="G107" s="445"/>
      <c r="H107" s="445"/>
      <c r="I107" s="445"/>
      <c r="J107" s="445"/>
      <c r="K107" s="445"/>
      <c r="L107" s="445"/>
      <c r="M107" s="445"/>
      <c r="N107" s="445"/>
      <c r="O107" s="445"/>
      <c r="P107" s="445"/>
      <c r="Q107" s="445"/>
      <c r="R107" s="445"/>
      <c r="S107" s="445"/>
      <c r="T107" s="445"/>
      <c r="U107" s="445"/>
      <c r="V107" s="445"/>
      <c r="W107" s="445"/>
      <c r="X107" s="445"/>
      <c r="Y107" s="445"/>
      <c r="Z107" s="445"/>
      <c r="AA107" s="445"/>
      <c r="AB107" s="445"/>
      <c r="AC107" s="445"/>
      <c r="AD107" s="445"/>
      <c r="AE107" s="445"/>
      <c r="AF107" s="445"/>
      <c r="AG107" s="445"/>
      <c r="AH107" s="445"/>
      <c r="AI107" s="445"/>
      <c r="AJ107" s="445"/>
      <c r="AK107" s="445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  <c r="CE107" s="445"/>
      <c r="CF107" s="445"/>
      <c r="CG107" s="445"/>
      <c r="CH107" s="445"/>
      <c r="CI107" s="445"/>
      <c r="CJ107" s="445"/>
      <c r="CK107" s="445"/>
      <c r="CL107" s="445"/>
      <c r="CM107" s="445"/>
      <c r="CN107" s="445"/>
      <c r="CO107" s="445"/>
      <c r="CP107" s="445"/>
      <c r="CQ107" s="445"/>
      <c r="CR107" s="445"/>
      <c r="CS107" s="445"/>
      <c r="CT107" s="445"/>
      <c r="CU107" s="445"/>
      <c r="CV107" s="445"/>
      <c r="CW107" s="445"/>
      <c r="CX107" s="445"/>
      <c r="CY107" s="445"/>
      <c r="CZ107" s="445"/>
      <c r="DA107" s="445"/>
      <c r="DB107" s="445"/>
      <c r="DC107" s="445"/>
      <c r="DD107" s="445"/>
      <c r="DE107" s="445"/>
      <c r="DF107" s="445"/>
      <c r="DG107" s="445"/>
      <c r="DH107" s="445"/>
      <c r="DI107" s="445"/>
      <c r="DJ107" s="445"/>
      <c r="DK107" s="445"/>
      <c r="DL107" s="445"/>
      <c r="DM107" s="445"/>
      <c r="DN107" s="445"/>
      <c r="DO107" s="445"/>
      <c r="DP107" s="445"/>
      <c r="DQ107" s="445"/>
      <c r="DR107" s="445"/>
      <c r="DS107" s="445"/>
      <c r="DT107" s="445"/>
      <c r="DU107" s="445"/>
      <c r="DV107" s="445"/>
    </row>
    <row r="108" spans="2:126" x14ac:dyDescent="0.25">
      <c r="B108" s="445"/>
      <c r="C108" s="445"/>
      <c r="D108" s="445"/>
      <c r="E108" s="445"/>
      <c r="F108" s="445"/>
      <c r="G108" s="445"/>
      <c r="H108" s="445"/>
      <c r="I108" s="445"/>
      <c r="J108" s="445"/>
      <c r="K108" s="445"/>
      <c r="L108" s="445"/>
      <c r="M108" s="445"/>
      <c r="N108" s="445"/>
      <c r="O108" s="445"/>
      <c r="P108" s="445"/>
      <c r="Q108" s="445"/>
      <c r="R108" s="445"/>
      <c r="S108" s="445"/>
      <c r="T108" s="445"/>
      <c r="U108" s="445"/>
      <c r="V108" s="445"/>
      <c r="W108" s="445"/>
      <c r="X108" s="445"/>
      <c r="Y108" s="445"/>
      <c r="Z108" s="445"/>
      <c r="AA108" s="445"/>
      <c r="AB108" s="445"/>
      <c r="AC108" s="445"/>
      <c r="AD108" s="445"/>
      <c r="AE108" s="445"/>
      <c r="AF108" s="445"/>
      <c r="AG108" s="445"/>
      <c r="AH108" s="445"/>
      <c r="AI108" s="445"/>
      <c r="AJ108" s="445"/>
      <c r="AK108" s="445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  <c r="CE108" s="445"/>
      <c r="CF108" s="445"/>
      <c r="CG108" s="445"/>
      <c r="CH108" s="445"/>
      <c r="CI108" s="445"/>
      <c r="CJ108" s="445"/>
      <c r="CK108" s="445"/>
      <c r="CL108" s="445"/>
      <c r="CM108" s="445"/>
      <c r="CN108" s="445"/>
      <c r="CO108" s="445"/>
      <c r="CP108" s="445"/>
      <c r="CQ108" s="445"/>
      <c r="CR108" s="445"/>
      <c r="CS108" s="445"/>
      <c r="CT108" s="445"/>
      <c r="CU108" s="445"/>
      <c r="CV108" s="445"/>
      <c r="CW108" s="445"/>
      <c r="CX108" s="445"/>
      <c r="CY108" s="445"/>
      <c r="CZ108" s="445"/>
      <c r="DA108" s="445"/>
      <c r="DB108" s="445"/>
      <c r="DC108" s="445"/>
      <c r="DD108" s="445"/>
      <c r="DE108" s="445"/>
      <c r="DF108" s="445"/>
      <c r="DG108" s="445"/>
      <c r="DH108" s="445"/>
      <c r="DI108" s="445"/>
      <c r="DJ108" s="445"/>
      <c r="DK108" s="445"/>
      <c r="DL108" s="445"/>
      <c r="DM108" s="445"/>
      <c r="DN108" s="445"/>
      <c r="DO108" s="445"/>
      <c r="DP108" s="445"/>
      <c r="DQ108" s="445"/>
      <c r="DR108" s="445"/>
      <c r="DS108" s="445"/>
      <c r="DT108" s="445"/>
      <c r="DU108" s="445"/>
      <c r="DV108" s="445"/>
    </row>
    <row r="109" spans="2:126" x14ac:dyDescent="0.25">
      <c r="B109" s="445"/>
      <c r="C109" s="445"/>
      <c r="D109" s="445"/>
      <c r="E109" s="445"/>
      <c r="F109" s="445"/>
      <c r="G109" s="445"/>
      <c r="H109" s="445"/>
      <c r="I109" s="445"/>
      <c r="J109" s="445"/>
      <c r="K109" s="445"/>
      <c r="L109" s="445"/>
      <c r="M109" s="445"/>
      <c r="N109" s="445"/>
      <c r="O109" s="445"/>
      <c r="P109" s="445"/>
      <c r="Q109" s="445"/>
      <c r="R109" s="445"/>
      <c r="S109" s="445"/>
      <c r="T109" s="445"/>
      <c r="U109" s="445"/>
      <c r="V109" s="445"/>
      <c r="W109" s="445"/>
      <c r="X109" s="445"/>
      <c r="Y109" s="445"/>
      <c r="Z109" s="445"/>
      <c r="AA109" s="445"/>
      <c r="AB109" s="445"/>
      <c r="AC109" s="445"/>
      <c r="AD109" s="445"/>
      <c r="AE109" s="445"/>
      <c r="AF109" s="445"/>
      <c r="AG109" s="445"/>
      <c r="AH109" s="445"/>
      <c r="AI109" s="445"/>
      <c r="AJ109" s="445"/>
      <c r="AK109" s="445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  <c r="CE109" s="445"/>
      <c r="CF109" s="445"/>
      <c r="CG109" s="445"/>
      <c r="CH109" s="445"/>
      <c r="CI109" s="445"/>
      <c r="CJ109" s="445"/>
      <c r="CK109" s="445"/>
      <c r="CL109" s="445"/>
      <c r="CM109" s="445"/>
      <c r="CN109" s="445"/>
      <c r="CO109" s="445"/>
      <c r="CP109" s="445"/>
      <c r="CQ109" s="445"/>
      <c r="CR109" s="445"/>
      <c r="CS109" s="445"/>
      <c r="CT109" s="445"/>
      <c r="CU109" s="445"/>
      <c r="CV109" s="445"/>
      <c r="CW109" s="445"/>
      <c r="CX109" s="445"/>
      <c r="CY109" s="445"/>
      <c r="CZ109" s="445"/>
      <c r="DA109" s="445"/>
      <c r="DB109" s="445"/>
      <c r="DC109" s="445"/>
      <c r="DD109" s="445"/>
      <c r="DE109" s="445"/>
      <c r="DF109" s="445"/>
      <c r="DG109" s="445"/>
      <c r="DH109" s="445"/>
      <c r="DI109" s="445"/>
      <c r="DJ109" s="445"/>
      <c r="DK109" s="445"/>
      <c r="DL109" s="445"/>
      <c r="DM109" s="445"/>
      <c r="DN109" s="445"/>
      <c r="DO109" s="445"/>
      <c r="DP109" s="445"/>
      <c r="DQ109" s="445"/>
      <c r="DR109" s="445"/>
      <c r="DS109" s="445"/>
      <c r="DT109" s="445"/>
      <c r="DU109" s="445"/>
      <c r="DV109" s="445"/>
    </row>
    <row r="110" spans="2:126" x14ac:dyDescent="0.25">
      <c r="B110" s="445"/>
      <c r="C110" s="445"/>
      <c r="D110" s="445"/>
      <c r="E110" s="445"/>
      <c r="F110" s="445"/>
      <c r="G110" s="445"/>
      <c r="H110" s="445"/>
      <c r="I110" s="445"/>
      <c r="J110" s="445"/>
      <c r="K110" s="445"/>
      <c r="L110" s="445"/>
      <c r="M110" s="445"/>
      <c r="N110" s="445"/>
      <c r="O110" s="445"/>
      <c r="P110" s="445"/>
      <c r="Q110" s="445"/>
      <c r="R110" s="445"/>
      <c r="S110" s="445"/>
      <c r="T110" s="445"/>
      <c r="U110" s="445"/>
      <c r="V110" s="445"/>
      <c r="W110" s="445"/>
      <c r="X110" s="445"/>
      <c r="Y110" s="445"/>
      <c r="Z110" s="445"/>
      <c r="AA110" s="445"/>
      <c r="AB110" s="445"/>
      <c r="AC110" s="445"/>
      <c r="AD110" s="445"/>
      <c r="AE110" s="445"/>
      <c r="AF110" s="445"/>
      <c r="AG110" s="445"/>
      <c r="AH110" s="445"/>
      <c r="AI110" s="445"/>
      <c r="AJ110" s="445"/>
      <c r="AK110" s="445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  <c r="CE110" s="445"/>
      <c r="CF110" s="445"/>
      <c r="CG110" s="445"/>
      <c r="CH110" s="445"/>
      <c r="CI110" s="445"/>
      <c r="CJ110" s="445"/>
      <c r="CK110" s="445"/>
      <c r="CL110" s="445"/>
      <c r="CM110" s="445"/>
      <c r="CN110" s="445"/>
      <c r="CO110" s="445"/>
      <c r="CP110" s="445"/>
      <c r="CQ110" s="445"/>
      <c r="CR110" s="445"/>
      <c r="CS110" s="445"/>
      <c r="CT110" s="445"/>
      <c r="CU110" s="445"/>
      <c r="CV110" s="445"/>
      <c r="CW110" s="445"/>
      <c r="CX110" s="445"/>
      <c r="CY110" s="445"/>
      <c r="CZ110" s="445"/>
      <c r="DA110" s="445"/>
      <c r="DB110" s="445"/>
      <c r="DC110" s="445"/>
      <c r="DD110" s="445"/>
      <c r="DE110" s="445"/>
      <c r="DF110" s="445"/>
      <c r="DG110" s="445"/>
      <c r="DH110" s="445"/>
      <c r="DI110" s="445"/>
      <c r="DJ110" s="445"/>
      <c r="DK110" s="445"/>
      <c r="DL110" s="445"/>
      <c r="DM110" s="445"/>
      <c r="DN110" s="445"/>
      <c r="DO110" s="445"/>
      <c r="DP110" s="445"/>
      <c r="DQ110" s="445"/>
      <c r="DR110" s="445"/>
      <c r="DS110" s="445"/>
      <c r="DT110" s="445"/>
      <c r="DU110" s="445"/>
      <c r="DV110" s="445"/>
    </row>
    <row r="111" spans="2:126" x14ac:dyDescent="0.25">
      <c r="B111" s="445"/>
      <c r="C111" s="445"/>
      <c r="D111" s="445"/>
      <c r="E111" s="445"/>
      <c r="F111" s="445"/>
      <c r="G111" s="445"/>
      <c r="H111" s="445"/>
      <c r="I111" s="445"/>
      <c r="J111" s="445"/>
      <c r="K111" s="445"/>
      <c r="L111" s="445"/>
      <c r="M111" s="445"/>
      <c r="N111" s="445"/>
      <c r="O111" s="445"/>
      <c r="P111" s="445"/>
      <c r="Q111" s="445"/>
      <c r="R111" s="445"/>
      <c r="S111" s="445"/>
      <c r="T111" s="445"/>
      <c r="U111" s="445"/>
      <c r="V111" s="445"/>
      <c r="W111" s="445"/>
      <c r="X111" s="445"/>
      <c r="Y111" s="445"/>
      <c r="Z111" s="445"/>
      <c r="AA111" s="445"/>
      <c r="AB111" s="445"/>
      <c r="AC111" s="445"/>
      <c r="AD111" s="445"/>
      <c r="AE111" s="445"/>
      <c r="AF111" s="445"/>
      <c r="AG111" s="445"/>
      <c r="AH111" s="445"/>
      <c r="AI111" s="445"/>
      <c r="AJ111" s="445"/>
      <c r="AK111" s="445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  <c r="CE111" s="445"/>
      <c r="CF111" s="445"/>
      <c r="CG111" s="445"/>
      <c r="CH111" s="445"/>
      <c r="CI111" s="445"/>
      <c r="CJ111" s="445"/>
      <c r="CK111" s="445"/>
      <c r="CL111" s="445"/>
      <c r="CM111" s="445"/>
      <c r="CN111" s="445"/>
      <c r="CO111" s="445"/>
      <c r="CP111" s="445"/>
      <c r="CQ111" s="445"/>
      <c r="CR111" s="445"/>
      <c r="CS111" s="445"/>
      <c r="CT111" s="445"/>
      <c r="CU111" s="445"/>
      <c r="CV111" s="445"/>
      <c r="CW111" s="445"/>
      <c r="CX111" s="445"/>
      <c r="CY111" s="445"/>
      <c r="CZ111" s="445"/>
      <c r="DA111" s="445"/>
      <c r="DB111" s="445"/>
      <c r="DC111" s="445"/>
      <c r="DD111" s="445"/>
      <c r="DE111" s="445"/>
      <c r="DF111" s="445"/>
      <c r="DG111" s="445"/>
      <c r="DH111" s="445"/>
      <c r="DI111" s="445"/>
      <c r="DJ111" s="445"/>
      <c r="DK111" s="445"/>
      <c r="DL111" s="445"/>
      <c r="DM111" s="445"/>
      <c r="DN111" s="445"/>
      <c r="DO111" s="445"/>
      <c r="DP111" s="445"/>
      <c r="DQ111" s="445"/>
      <c r="DR111" s="445"/>
      <c r="DS111" s="445"/>
      <c r="DT111" s="445"/>
      <c r="DU111" s="445"/>
      <c r="DV111" s="445"/>
    </row>
    <row r="112" spans="2:126" x14ac:dyDescent="0.25">
      <c r="B112" s="445"/>
      <c r="C112" s="445"/>
      <c r="D112" s="445"/>
      <c r="E112" s="445"/>
      <c r="F112" s="445"/>
      <c r="G112" s="445"/>
      <c r="H112" s="445"/>
      <c r="I112" s="445"/>
      <c r="J112" s="445"/>
      <c r="K112" s="445"/>
      <c r="L112" s="445"/>
      <c r="M112" s="445"/>
      <c r="N112" s="445"/>
      <c r="O112" s="445"/>
      <c r="P112" s="445"/>
      <c r="Q112" s="445"/>
      <c r="R112" s="445"/>
      <c r="S112" s="445"/>
      <c r="T112" s="445"/>
      <c r="U112" s="445"/>
      <c r="V112" s="445"/>
      <c r="W112" s="445"/>
      <c r="X112" s="445"/>
      <c r="Y112" s="445"/>
      <c r="Z112" s="445"/>
      <c r="AA112" s="445"/>
      <c r="AB112" s="445"/>
      <c r="AC112" s="445"/>
      <c r="AD112" s="445"/>
      <c r="AE112" s="445"/>
      <c r="AF112" s="445"/>
      <c r="AG112" s="445"/>
      <c r="AH112" s="445"/>
      <c r="AI112" s="445"/>
      <c r="AJ112" s="445"/>
      <c r="AK112" s="445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  <c r="CE112" s="445"/>
      <c r="CF112" s="445"/>
      <c r="CG112" s="445"/>
      <c r="CH112" s="445"/>
      <c r="CI112" s="445"/>
      <c r="CJ112" s="445"/>
      <c r="CK112" s="445"/>
      <c r="CL112" s="445"/>
      <c r="CM112" s="445"/>
      <c r="CN112" s="445"/>
      <c r="CO112" s="445"/>
      <c r="CP112" s="445"/>
      <c r="CQ112" s="445"/>
      <c r="CR112" s="445"/>
      <c r="CS112" s="445"/>
      <c r="CT112" s="445"/>
      <c r="CU112" s="445"/>
      <c r="CV112" s="445"/>
      <c r="CW112" s="445"/>
      <c r="CX112" s="445"/>
      <c r="CY112" s="445"/>
      <c r="CZ112" s="445"/>
      <c r="DA112" s="445"/>
      <c r="DB112" s="445"/>
      <c r="DC112" s="445"/>
      <c r="DD112" s="445"/>
      <c r="DE112" s="445"/>
      <c r="DF112" s="445"/>
      <c r="DG112" s="445"/>
      <c r="DH112" s="445"/>
      <c r="DI112" s="445"/>
      <c r="DJ112" s="445"/>
      <c r="DK112" s="445"/>
      <c r="DL112" s="445"/>
      <c r="DM112" s="445"/>
      <c r="DN112" s="445"/>
      <c r="DO112" s="445"/>
      <c r="DP112" s="445"/>
      <c r="DQ112" s="445"/>
      <c r="DR112" s="445"/>
      <c r="DS112" s="445"/>
      <c r="DT112" s="445"/>
      <c r="DU112" s="445"/>
      <c r="DV112" s="445"/>
    </row>
    <row r="113" spans="2:126" x14ac:dyDescent="0.25">
      <c r="B113" s="445"/>
      <c r="C113" s="445"/>
      <c r="D113" s="445"/>
      <c r="E113" s="445"/>
      <c r="F113" s="445"/>
      <c r="G113" s="445"/>
      <c r="H113" s="445"/>
      <c r="I113" s="445"/>
      <c r="J113" s="445"/>
      <c r="K113" s="445"/>
      <c r="L113" s="445"/>
      <c r="M113" s="445"/>
      <c r="N113" s="445"/>
      <c r="O113" s="445"/>
      <c r="P113" s="445"/>
      <c r="Q113" s="445"/>
      <c r="R113" s="445"/>
      <c r="S113" s="445"/>
      <c r="T113" s="445"/>
      <c r="U113" s="445"/>
      <c r="V113" s="445"/>
      <c r="W113" s="445"/>
      <c r="X113" s="445"/>
      <c r="Y113" s="445"/>
      <c r="Z113" s="445"/>
      <c r="AA113" s="445"/>
      <c r="AB113" s="445"/>
      <c r="AC113" s="445"/>
      <c r="AD113" s="445"/>
      <c r="AE113" s="445"/>
      <c r="AF113" s="445"/>
      <c r="AG113" s="445"/>
      <c r="AH113" s="445"/>
      <c r="AI113" s="445"/>
      <c r="AJ113" s="445"/>
      <c r="AK113" s="445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  <c r="CE113" s="445"/>
      <c r="CF113" s="445"/>
      <c r="CG113" s="445"/>
      <c r="CH113" s="445"/>
      <c r="CI113" s="445"/>
      <c r="CJ113" s="445"/>
      <c r="CK113" s="445"/>
      <c r="CL113" s="445"/>
      <c r="CM113" s="445"/>
      <c r="CN113" s="445"/>
      <c r="CO113" s="445"/>
      <c r="CP113" s="445"/>
      <c r="CQ113" s="445"/>
      <c r="CR113" s="445"/>
      <c r="CS113" s="445"/>
      <c r="CT113" s="445"/>
      <c r="CU113" s="445"/>
      <c r="CV113" s="445"/>
      <c r="CW113" s="445"/>
      <c r="CX113" s="445"/>
      <c r="CY113" s="445"/>
      <c r="CZ113" s="445"/>
      <c r="DA113" s="445"/>
      <c r="DB113" s="445"/>
      <c r="DC113" s="445"/>
      <c r="DD113" s="445"/>
      <c r="DE113" s="445"/>
      <c r="DF113" s="445"/>
      <c r="DG113" s="445"/>
      <c r="DH113" s="445"/>
      <c r="DI113" s="445"/>
      <c r="DJ113" s="445"/>
      <c r="DK113" s="445"/>
      <c r="DL113" s="445"/>
      <c r="DM113" s="445"/>
      <c r="DN113" s="445"/>
      <c r="DO113" s="445"/>
      <c r="DP113" s="445"/>
      <c r="DQ113" s="445"/>
      <c r="DR113" s="445"/>
      <c r="DS113" s="445"/>
      <c r="DT113" s="445"/>
      <c r="DU113" s="445"/>
      <c r="DV113" s="445"/>
    </row>
    <row r="114" spans="2:126" x14ac:dyDescent="0.25">
      <c r="B114" s="445"/>
      <c r="C114" s="445"/>
      <c r="D114" s="445"/>
      <c r="E114" s="445"/>
      <c r="F114" s="445"/>
      <c r="G114" s="445"/>
      <c r="H114" s="445"/>
      <c r="I114" s="445"/>
      <c r="J114" s="445"/>
      <c r="K114" s="445"/>
      <c r="L114" s="445"/>
      <c r="M114" s="445"/>
      <c r="N114" s="445"/>
      <c r="O114" s="445"/>
      <c r="P114" s="445"/>
      <c r="Q114" s="445"/>
      <c r="R114" s="445"/>
      <c r="S114" s="445"/>
      <c r="T114" s="445"/>
      <c r="U114" s="445"/>
      <c r="V114" s="445"/>
      <c r="W114" s="445"/>
      <c r="X114" s="445"/>
      <c r="Y114" s="445"/>
      <c r="Z114" s="445"/>
      <c r="AA114" s="445"/>
      <c r="AB114" s="445"/>
      <c r="AC114" s="445"/>
      <c r="AD114" s="445"/>
      <c r="AE114" s="445"/>
      <c r="AF114" s="445"/>
      <c r="AG114" s="445"/>
      <c r="AH114" s="445"/>
      <c r="AI114" s="445"/>
      <c r="AJ114" s="445"/>
      <c r="AK114" s="445"/>
      <c r="AL114" s="445"/>
      <c r="AM114" s="445"/>
      <c r="AN114" s="445"/>
      <c r="AO114" s="445"/>
      <c r="AP114" s="445"/>
      <c r="AQ114" s="445"/>
      <c r="AR114" s="445"/>
      <c r="AS114" s="445"/>
      <c r="AT114" s="445"/>
      <c r="AU114" s="445"/>
      <c r="AV114" s="445"/>
      <c r="AW114" s="445"/>
      <c r="AX114" s="445"/>
      <c r="AY114" s="445"/>
      <c r="AZ114" s="445"/>
      <c r="BA114" s="445"/>
      <c r="BB114" s="445"/>
      <c r="BC114" s="445"/>
      <c r="BD114" s="445"/>
      <c r="BE114" s="445"/>
      <c r="BF114" s="445"/>
      <c r="BG114" s="445"/>
      <c r="BH114" s="445"/>
      <c r="BI114" s="445"/>
      <c r="BJ114" s="445"/>
      <c r="BK114" s="445"/>
      <c r="BL114" s="445"/>
      <c r="BM114" s="445"/>
      <c r="BN114" s="445"/>
      <c r="BO114" s="445"/>
      <c r="BP114" s="445"/>
      <c r="BQ114" s="445"/>
      <c r="BR114" s="445"/>
      <c r="BS114" s="445"/>
      <c r="BT114" s="445"/>
      <c r="BU114" s="445"/>
      <c r="BV114" s="445"/>
      <c r="BW114" s="445"/>
      <c r="BX114" s="445"/>
      <c r="BY114" s="445"/>
      <c r="BZ114" s="445"/>
      <c r="CA114" s="445"/>
      <c r="CB114" s="445"/>
      <c r="CC114" s="445"/>
      <c r="CD114" s="445"/>
      <c r="CE114" s="445"/>
      <c r="CF114" s="445"/>
      <c r="CG114" s="445"/>
      <c r="CH114" s="445"/>
      <c r="CI114" s="445"/>
      <c r="CJ114" s="445"/>
      <c r="CK114" s="445"/>
      <c r="CL114" s="445"/>
      <c r="CM114" s="445"/>
      <c r="CN114" s="445"/>
      <c r="CO114" s="445"/>
      <c r="CP114" s="445"/>
      <c r="CQ114" s="445"/>
      <c r="CR114" s="445"/>
      <c r="CS114" s="445"/>
      <c r="CT114" s="445"/>
      <c r="CU114" s="445"/>
      <c r="CV114" s="445"/>
      <c r="CW114" s="445"/>
      <c r="CX114" s="445"/>
      <c r="CY114" s="445"/>
      <c r="CZ114" s="445"/>
      <c r="DA114" s="445"/>
      <c r="DB114" s="445"/>
      <c r="DC114" s="445"/>
      <c r="DD114" s="445"/>
      <c r="DE114" s="445"/>
      <c r="DF114" s="445"/>
      <c r="DG114" s="445"/>
      <c r="DH114" s="445"/>
      <c r="DI114" s="445"/>
      <c r="DJ114" s="445"/>
      <c r="DK114" s="445"/>
      <c r="DL114" s="445"/>
      <c r="DM114" s="445"/>
      <c r="DN114" s="445"/>
      <c r="DO114" s="445"/>
      <c r="DP114" s="445"/>
      <c r="DQ114" s="445"/>
      <c r="DR114" s="445"/>
      <c r="DS114" s="445"/>
      <c r="DT114" s="445"/>
      <c r="DU114" s="445"/>
      <c r="DV114" s="445"/>
    </row>
    <row r="115" spans="2:126" x14ac:dyDescent="0.25">
      <c r="B115" s="445"/>
      <c r="C115" s="445"/>
      <c r="D115" s="445"/>
      <c r="E115" s="445"/>
      <c r="F115" s="445"/>
      <c r="G115" s="445"/>
      <c r="H115" s="445"/>
      <c r="I115" s="445"/>
      <c r="J115" s="445"/>
      <c r="K115" s="445"/>
      <c r="L115" s="445"/>
      <c r="M115" s="445"/>
      <c r="N115" s="445"/>
      <c r="O115" s="445"/>
      <c r="P115" s="445"/>
      <c r="Q115" s="445"/>
      <c r="R115" s="445"/>
      <c r="S115" s="445"/>
      <c r="T115" s="445"/>
      <c r="U115" s="445"/>
      <c r="V115" s="445"/>
      <c r="W115" s="445"/>
      <c r="X115" s="445"/>
      <c r="Y115" s="445"/>
      <c r="Z115" s="445"/>
      <c r="AA115" s="445"/>
      <c r="AB115" s="445"/>
      <c r="AC115" s="445"/>
      <c r="AD115" s="445"/>
      <c r="AE115" s="445"/>
      <c r="AF115" s="445"/>
      <c r="AG115" s="445"/>
      <c r="AH115" s="445"/>
      <c r="AI115" s="445"/>
      <c r="AJ115" s="445"/>
      <c r="AK115" s="445"/>
      <c r="AL115" s="445"/>
      <c r="AM115" s="445"/>
      <c r="AN115" s="445"/>
      <c r="AO115" s="445"/>
      <c r="AP115" s="445"/>
      <c r="AQ115" s="445"/>
      <c r="AR115" s="445"/>
      <c r="AS115" s="445"/>
      <c r="AT115" s="445"/>
      <c r="AU115" s="445"/>
      <c r="AV115" s="445"/>
      <c r="AW115" s="445"/>
      <c r="AX115" s="445"/>
      <c r="AY115" s="445"/>
      <c r="AZ115" s="445"/>
      <c r="BA115" s="445"/>
      <c r="BB115" s="445"/>
      <c r="BC115" s="445"/>
      <c r="BD115" s="445"/>
      <c r="BE115" s="445"/>
      <c r="BF115" s="445"/>
      <c r="BG115" s="445"/>
      <c r="BH115" s="445"/>
      <c r="BI115" s="445"/>
      <c r="BJ115" s="445"/>
      <c r="BK115" s="445"/>
      <c r="BL115" s="445"/>
      <c r="BM115" s="445"/>
      <c r="BN115" s="445"/>
      <c r="BO115" s="445"/>
      <c r="BP115" s="445"/>
      <c r="BQ115" s="445"/>
      <c r="BR115" s="445"/>
      <c r="BS115" s="445"/>
      <c r="BT115" s="445"/>
      <c r="BU115" s="445"/>
      <c r="BV115" s="445"/>
      <c r="BW115" s="445"/>
      <c r="BX115" s="445"/>
      <c r="BY115" s="445"/>
      <c r="BZ115" s="445"/>
      <c r="CA115" s="445"/>
      <c r="CB115" s="445"/>
      <c r="CC115" s="445"/>
      <c r="CD115" s="445"/>
      <c r="CE115" s="445"/>
      <c r="CF115" s="445"/>
      <c r="CG115" s="445"/>
      <c r="CH115" s="445"/>
      <c r="CI115" s="445"/>
      <c r="CJ115" s="445"/>
      <c r="CK115" s="445"/>
      <c r="CL115" s="445"/>
      <c r="CM115" s="445"/>
      <c r="CN115" s="445"/>
      <c r="CO115" s="445"/>
      <c r="CP115" s="445"/>
      <c r="CQ115" s="445"/>
      <c r="CR115" s="445"/>
      <c r="CS115" s="445"/>
      <c r="CT115" s="445"/>
      <c r="CU115" s="445"/>
      <c r="CV115" s="445"/>
      <c r="CW115" s="445"/>
      <c r="CX115" s="445"/>
      <c r="CY115" s="445"/>
      <c r="CZ115" s="445"/>
      <c r="DA115" s="445"/>
      <c r="DB115" s="445"/>
      <c r="DC115" s="445"/>
      <c r="DD115" s="445"/>
      <c r="DE115" s="445"/>
      <c r="DF115" s="445"/>
      <c r="DG115" s="445"/>
      <c r="DH115" s="445"/>
      <c r="DI115" s="445"/>
      <c r="DJ115" s="445"/>
      <c r="DK115" s="445"/>
      <c r="DL115" s="445"/>
      <c r="DM115" s="445"/>
      <c r="DN115" s="445"/>
      <c r="DO115" s="445"/>
      <c r="DP115" s="445"/>
      <c r="DQ115" s="445"/>
      <c r="DR115" s="445"/>
      <c r="DS115" s="445"/>
      <c r="DT115" s="445"/>
      <c r="DU115" s="445"/>
      <c r="DV115" s="445"/>
    </row>
    <row r="116" spans="2:126" x14ac:dyDescent="0.25">
      <c r="B116" s="445"/>
      <c r="C116" s="445"/>
      <c r="D116" s="445"/>
      <c r="E116" s="445"/>
      <c r="F116" s="445"/>
      <c r="G116" s="445"/>
      <c r="H116" s="445"/>
      <c r="I116" s="445"/>
      <c r="J116" s="445"/>
      <c r="K116" s="445"/>
      <c r="L116" s="445"/>
      <c r="M116" s="445"/>
      <c r="N116" s="445"/>
      <c r="O116" s="445"/>
      <c r="P116" s="445"/>
      <c r="Q116" s="445"/>
      <c r="R116" s="445"/>
      <c r="S116" s="445"/>
      <c r="T116" s="445"/>
      <c r="U116" s="445"/>
      <c r="V116" s="445"/>
      <c r="W116" s="445"/>
      <c r="X116" s="445"/>
      <c r="Y116" s="445"/>
      <c r="Z116" s="445"/>
      <c r="AA116" s="445"/>
      <c r="AB116" s="445"/>
      <c r="AC116" s="445"/>
      <c r="AD116" s="445"/>
      <c r="AE116" s="445"/>
      <c r="AF116" s="445"/>
      <c r="AG116" s="445"/>
      <c r="AH116" s="445"/>
      <c r="AI116" s="445"/>
      <c r="AJ116" s="445"/>
      <c r="AK116" s="445"/>
      <c r="AL116" s="445"/>
      <c r="AM116" s="445"/>
      <c r="AN116" s="445"/>
      <c r="AO116" s="445"/>
      <c r="AP116" s="445"/>
      <c r="AQ116" s="445"/>
      <c r="AR116" s="445"/>
      <c r="AS116" s="445"/>
      <c r="AT116" s="445"/>
      <c r="AU116" s="445"/>
      <c r="AV116" s="445"/>
      <c r="AW116" s="445"/>
      <c r="AX116" s="445"/>
      <c r="AY116" s="445"/>
      <c r="AZ116" s="445"/>
      <c r="BA116" s="445"/>
      <c r="BB116" s="445"/>
      <c r="BC116" s="445"/>
      <c r="BD116" s="445"/>
      <c r="BE116" s="445"/>
      <c r="BF116" s="445"/>
      <c r="BG116" s="445"/>
      <c r="BH116" s="445"/>
      <c r="BI116" s="445"/>
      <c r="BJ116" s="445"/>
      <c r="BK116" s="445"/>
      <c r="BL116" s="445"/>
      <c r="BM116" s="445"/>
      <c r="BN116" s="445"/>
      <c r="BO116" s="445"/>
      <c r="BP116" s="445"/>
      <c r="BQ116" s="445"/>
      <c r="BR116" s="445"/>
      <c r="BS116" s="445"/>
      <c r="BT116" s="445"/>
      <c r="BU116" s="445"/>
      <c r="BV116" s="445"/>
      <c r="BW116" s="445"/>
      <c r="BX116" s="445"/>
      <c r="BY116" s="445"/>
      <c r="BZ116" s="445"/>
      <c r="CA116" s="445"/>
      <c r="CB116" s="445"/>
      <c r="CC116" s="445"/>
      <c r="CD116" s="445"/>
      <c r="CE116" s="445"/>
      <c r="CF116" s="445"/>
      <c r="CG116" s="445"/>
      <c r="CH116" s="445"/>
      <c r="CI116" s="445"/>
      <c r="CJ116" s="445"/>
      <c r="CK116" s="445"/>
      <c r="CL116" s="445"/>
      <c r="CM116" s="445"/>
      <c r="CN116" s="445"/>
      <c r="CO116" s="445"/>
      <c r="CP116" s="445"/>
      <c r="CQ116" s="445"/>
      <c r="CR116" s="445"/>
      <c r="CS116" s="445"/>
      <c r="CT116" s="445"/>
      <c r="CU116" s="445"/>
      <c r="CV116" s="445"/>
      <c r="CW116" s="445"/>
      <c r="CX116" s="445"/>
      <c r="CY116" s="445"/>
      <c r="CZ116" s="445"/>
      <c r="DA116" s="445"/>
      <c r="DB116" s="445"/>
      <c r="DC116" s="445"/>
      <c r="DD116" s="445"/>
      <c r="DE116" s="445"/>
      <c r="DF116" s="445"/>
      <c r="DG116" s="445"/>
      <c r="DH116" s="445"/>
      <c r="DI116" s="445"/>
      <c r="DJ116" s="445"/>
      <c r="DK116" s="445"/>
      <c r="DL116" s="445"/>
      <c r="DM116" s="445"/>
      <c r="DN116" s="445"/>
      <c r="DO116" s="445"/>
      <c r="DP116" s="445"/>
      <c r="DQ116" s="445"/>
      <c r="DR116" s="445"/>
      <c r="DS116" s="445"/>
      <c r="DT116" s="445"/>
      <c r="DU116" s="445"/>
      <c r="DV116" s="445"/>
    </row>
    <row r="117" spans="2:126" x14ac:dyDescent="0.25">
      <c r="B117" s="445"/>
      <c r="C117" s="445"/>
      <c r="D117" s="445"/>
      <c r="E117" s="445"/>
      <c r="F117" s="445"/>
      <c r="G117" s="445"/>
      <c r="H117" s="445"/>
      <c r="I117" s="445"/>
      <c r="J117" s="445"/>
      <c r="K117" s="445"/>
      <c r="L117" s="445"/>
      <c r="M117" s="445"/>
      <c r="N117" s="445"/>
      <c r="O117" s="445"/>
      <c r="P117" s="445"/>
      <c r="Q117" s="445"/>
      <c r="R117" s="445"/>
      <c r="S117" s="445"/>
      <c r="T117" s="445"/>
      <c r="U117" s="445"/>
      <c r="V117" s="445"/>
      <c r="W117" s="445"/>
      <c r="X117" s="445"/>
      <c r="Y117" s="445"/>
      <c r="Z117" s="445"/>
      <c r="AA117" s="445"/>
      <c r="AB117" s="445"/>
      <c r="AC117" s="445"/>
      <c r="AD117" s="445"/>
      <c r="AE117" s="445"/>
      <c r="AF117" s="445"/>
      <c r="AG117" s="445"/>
      <c r="AH117" s="445"/>
      <c r="AI117" s="445"/>
      <c r="AJ117" s="445"/>
      <c r="AK117" s="445"/>
      <c r="AL117" s="445"/>
      <c r="AM117" s="445"/>
      <c r="AN117" s="445"/>
      <c r="AO117" s="445"/>
      <c r="AP117" s="445"/>
      <c r="AQ117" s="445"/>
      <c r="AR117" s="445"/>
      <c r="AS117" s="445"/>
      <c r="AT117" s="445"/>
      <c r="AU117" s="445"/>
      <c r="AV117" s="445"/>
      <c r="AW117" s="445"/>
      <c r="AX117" s="445"/>
      <c r="AY117" s="445"/>
      <c r="AZ117" s="445"/>
      <c r="BA117" s="445"/>
      <c r="BB117" s="445"/>
      <c r="BC117" s="445"/>
      <c r="BD117" s="445"/>
      <c r="BE117" s="445"/>
      <c r="BF117" s="445"/>
      <c r="BG117" s="445"/>
      <c r="BH117" s="445"/>
      <c r="BI117" s="445"/>
      <c r="BJ117" s="445"/>
      <c r="BK117" s="445"/>
      <c r="BL117" s="445"/>
      <c r="BM117" s="445"/>
      <c r="BN117" s="445"/>
      <c r="BO117" s="445"/>
      <c r="BP117" s="445"/>
      <c r="BQ117" s="445"/>
      <c r="BR117" s="445"/>
      <c r="BS117" s="445"/>
      <c r="BT117" s="445"/>
      <c r="BU117" s="445"/>
      <c r="BV117" s="445"/>
      <c r="BW117" s="445"/>
      <c r="BX117" s="445"/>
      <c r="BY117" s="445"/>
      <c r="BZ117" s="445"/>
      <c r="CA117" s="445"/>
      <c r="CB117" s="445"/>
      <c r="CC117" s="445"/>
      <c r="CD117" s="445"/>
      <c r="CE117" s="445"/>
      <c r="CF117" s="445"/>
      <c r="CG117" s="445"/>
      <c r="CH117" s="445"/>
      <c r="CI117" s="445"/>
      <c r="CJ117" s="445"/>
      <c r="CK117" s="445"/>
      <c r="CL117" s="445"/>
      <c r="CM117" s="445"/>
      <c r="CN117" s="445"/>
      <c r="CO117" s="445"/>
      <c r="CP117" s="445"/>
      <c r="CQ117" s="445"/>
      <c r="CR117" s="445"/>
      <c r="CS117" s="445"/>
      <c r="CT117" s="445"/>
      <c r="CU117" s="445"/>
      <c r="CV117" s="445"/>
      <c r="CW117" s="445"/>
      <c r="CX117" s="445"/>
      <c r="CY117" s="445"/>
      <c r="CZ117" s="445"/>
      <c r="DA117" s="445"/>
      <c r="DB117" s="445"/>
      <c r="DC117" s="445"/>
      <c r="DD117" s="445"/>
      <c r="DE117" s="445"/>
      <c r="DF117" s="445"/>
      <c r="DG117" s="445"/>
      <c r="DH117" s="445"/>
      <c r="DI117" s="445"/>
      <c r="DJ117" s="445"/>
      <c r="DK117" s="445"/>
      <c r="DL117" s="445"/>
      <c r="DM117" s="445"/>
      <c r="DN117" s="445"/>
      <c r="DO117" s="445"/>
      <c r="DP117" s="445"/>
      <c r="DQ117" s="445"/>
      <c r="DR117" s="445"/>
      <c r="DS117" s="445"/>
      <c r="DT117" s="445"/>
      <c r="DU117" s="445"/>
      <c r="DV117" s="445"/>
    </row>
    <row r="118" spans="2:126" x14ac:dyDescent="0.25">
      <c r="B118" s="445"/>
      <c r="C118" s="445"/>
      <c r="D118" s="445"/>
      <c r="E118" s="445"/>
      <c r="F118" s="445"/>
      <c r="G118" s="445"/>
      <c r="H118" s="445"/>
      <c r="I118" s="445"/>
      <c r="J118" s="445"/>
      <c r="K118" s="445"/>
      <c r="L118" s="445"/>
      <c r="M118" s="445"/>
      <c r="N118" s="445"/>
      <c r="O118" s="445"/>
      <c r="P118" s="445"/>
      <c r="Q118" s="445"/>
      <c r="R118" s="445"/>
      <c r="S118" s="445"/>
      <c r="T118" s="445"/>
      <c r="U118" s="445"/>
      <c r="V118" s="445"/>
      <c r="W118" s="445"/>
      <c r="X118" s="445"/>
      <c r="Y118" s="445"/>
      <c r="Z118" s="445"/>
      <c r="AA118" s="445"/>
      <c r="AB118" s="445"/>
      <c r="AC118" s="445"/>
      <c r="AD118" s="445"/>
      <c r="AE118" s="445"/>
      <c r="AF118" s="445"/>
      <c r="AG118" s="445"/>
      <c r="AH118" s="445"/>
      <c r="AI118" s="445"/>
      <c r="AJ118" s="445"/>
      <c r="AK118" s="445"/>
      <c r="AL118" s="445"/>
      <c r="AM118" s="445"/>
      <c r="AN118" s="445"/>
      <c r="AO118" s="445"/>
      <c r="AP118" s="445"/>
      <c r="AQ118" s="445"/>
      <c r="AR118" s="445"/>
      <c r="AS118" s="445"/>
      <c r="AT118" s="445"/>
      <c r="AU118" s="445"/>
      <c r="AV118" s="445"/>
      <c r="AW118" s="445"/>
      <c r="AX118" s="445"/>
      <c r="AY118" s="445"/>
      <c r="AZ118" s="445"/>
      <c r="BA118" s="445"/>
      <c r="BB118" s="445"/>
      <c r="BC118" s="445"/>
      <c r="BD118" s="445"/>
      <c r="BE118" s="445"/>
      <c r="BF118" s="445"/>
      <c r="BG118" s="445"/>
      <c r="BH118" s="445"/>
      <c r="BI118" s="445"/>
      <c r="BJ118" s="445"/>
      <c r="BK118" s="445"/>
      <c r="BL118" s="445"/>
      <c r="BM118" s="445"/>
      <c r="BN118" s="445"/>
      <c r="BO118" s="445"/>
      <c r="BP118" s="445"/>
      <c r="BQ118" s="445"/>
      <c r="BR118" s="445"/>
      <c r="BS118" s="445"/>
      <c r="BT118" s="445"/>
      <c r="BU118" s="445"/>
      <c r="BV118" s="445"/>
      <c r="BW118" s="445"/>
      <c r="BX118" s="445"/>
      <c r="BY118" s="445"/>
      <c r="BZ118" s="445"/>
      <c r="CA118" s="445"/>
      <c r="CB118" s="445"/>
      <c r="CC118" s="445"/>
      <c r="CD118" s="445"/>
      <c r="CE118" s="445"/>
      <c r="CF118" s="445"/>
      <c r="CG118" s="445"/>
      <c r="CH118" s="445"/>
      <c r="CI118" s="445"/>
      <c r="CJ118" s="445"/>
      <c r="CK118" s="445"/>
      <c r="CL118" s="445"/>
      <c r="CM118" s="445"/>
      <c r="CN118" s="445"/>
      <c r="CO118" s="445"/>
      <c r="CP118" s="445"/>
      <c r="CQ118" s="445"/>
      <c r="CR118" s="445"/>
      <c r="CS118" s="445"/>
      <c r="CT118" s="445"/>
      <c r="CU118" s="445"/>
      <c r="CV118" s="445"/>
      <c r="CW118" s="445"/>
      <c r="CX118" s="445"/>
      <c r="CY118" s="445"/>
      <c r="CZ118" s="445"/>
      <c r="DA118" s="445"/>
      <c r="DB118" s="445"/>
      <c r="DC118" s="445"/>
      <c r="DD118" s="445"/>
      <c r="DE118" s="445"/>
      <c r="DF118" s="445"/>
      <c r="DG118" s="445"/>
      <c r="DH118" s="445"/>
      <c r="DI118" s="445"/>
      <c r="DJ118" s="445"/>
      <c r="DK118" s="445"/>
      <c r="DL118" s="445"/>
      <c r="DM118" s="445"/>
      <c r="DN118" s="445"/>
      <c r="DO118" s="445"/>
      <c r="DP118" s="445"/>
      <c r="DQ118" s="445"/>
      <c r="DR118" s="445"/>
      <c r="DS118" s="445"/>
      <c r="DT118" s="445"/>
      <c r="DU118" s="445"/>
      <c r="DV118" s="445"/>
    </row>
    <row r="119" spans="2:126" x14ac:dyDescent="0.25">
      <c r="B119" s="445"/>
      <c r="C119" s="445"/>
      <c r="D119" s="445"/>
      <c r="E119" s="445"/>
      <c r="F119" s="445"/>
      <c r="G119" s="445"/>
      <c r="H119" s="445"/>
      <c r="I119" s="445"/>
      <c r="J119" s="445"/>
      <c r="K119" s="445"/>
      <c r="L119" s="445"/>
      <c r="M119" s="445"/>
      <c r="N119" s="445"/>
      <c r="O119" s="445"/>
      <c r="P119" s="445"/>
      <c r="Q119" s="445"/>
      <c r="R119" s="445"/>
      <c r="S119" s="445"/>
      <c r="T119" s="445"/>
      <c r="U119" s="445"/>
      <c r="V119" s="445"/>
      <c r="W119" s="445"/>
      <c r="X119" s="445"/>
      <c r="Y119" s="445"/>
      <c r="Z119" s="445"/>
      <c r="AA119" s="445"/>
      <c r="AB119" s="445"/>
      <c r="AC119" s="445"/>
      <c r="AD119" s="445"/>
      <c r="AE119" s="445"/>
      <c r="AF119" s="445"/>
      <c r="AG119" s="445"/>
      <c r="AH119" s="445"/>
      <c r="AI119" s="445"/>
      <c r="AJ119" s="445"/>
      <c r="AK119" s="445"/>
      <c r="AL119" s="445"/>
      <c r="AM119" s="445"/>
      <c r="AN119" s="445"/>
      <c r="AO119" s="445"/>
      <c r="AP119" s="445"/>
      <c r="AQ119" s="445"/>
      <c r="AR119" s="445"/>
      <c r="AS119" s="445"/>
      <c r="AT119" s="445"/>
      <c r="AU119" s="445"/>
      <c r="AV119" s="445"/>
      <c r="AW119" s="445"/>
      <c r="AX119" s="445"/>
      <c r="AY119" s="445"/>
      <c r="AZ119" s="445"/>
      <c r="BA119" s="445"/>
      <c r="BB119" s="445"/>
      <c r="BC119" s="445"/>
      <c r="BD119" s="445"/>
      <c r="BE119" s="445"/>
      <c r="BF119" s="445"/>
      <c r="BG119" s="445"/>
      <c r="BH119" s="445"/>
      <c r="BI119" s="445"/>
      <c r="BJ119" s="445"/>
      <c r="BK119" s="445"/>
      <c r="BL119" s="445"/>
      <c r="BM119" s="445"/>
      <c r="BN119" s="445"/>
      <c r="BO119" s="445"/>
      <c r="BP119" s="445"/>
      <c r="BQ119" s="445"/>
      <c r="BR119" s="445"/>
      <c r="BS119" s="445"/>
      <c r="BT119" s="445"/>
      <c r="BU119" s="445"/>
      <c r="BV119" s="445"/>
      <c r="BW119" s="445"/>
      <c r="BX119" s="445"/>
      <c r="BY119" s="445"/>
      <c r="BZ119" s="445"/>
      <c r="CA119" s="445"/>
      <c r="CB119" s="445"/>
      <c r="CC119" s="445"/>
      <c r="CD119" s="445"/>
      <c r="CE119" s="445"/>
      <c r="CF119" s="445"/>
      <c r="CG119" s="445"/>
      <c r="CH119" s="445"/>
      <c r="CI119" s="445"/>
      <c r="CJ119" s="445"/>
      <c r="CK119" s="445"/>
      <c r="CL119" s="445"/>
      <c r="CM119" s="445"/>
      <c r="CN119" s="445"/>
      <c r="CO119" s="445"/>
      <c r="CP119" s="445"/>
      <c r="CQ119" s="445"/>
      <c r="CR119" s="445"/>
      <c r="CS119" s="445"/>
      <c r="CT119" s="445"/>
      <c r="CU119" s="445"/>
      <c r="CV119" s="445"/>
      <c r="CW119" s="445"/>
      <c r="CX119" s="445"/>
      <c r="CY119" s="445"/>
      <c r="CZ119" s="445"/>
      <c r="DA119" s="445"/>
      <c r="DB119" s="445"/>
      <c r="DC119" s="445"/>
      <c r="DD119" s="445"/>
      <c r="DE119" s="445"/>
      <c r="DF119" s="445"/>
      <c r="DG119" s="445"/>
      <c r="DH119" s="445"/>
      <c r="DI119" s="445"/>
      <c r="DJ119" s="445"/>
      <c r="DK119" s="445"/>
      <c r="DL119" s="445"/>
      <c r="DM119" s="445"/>
      <c r="DN119" s="445"/>
      <c r="DO119" s="445"/>
      <c r="DP119" s="445"/>
      <c r="DQ119" s="445"/>
      <c r="DR119" s="445"/>
      <c r="DS119" s="445"/>
      <c r="DT119" s="445"/>
      <c r="DU119" s="445"/>
      <c r="DV119" s="445"/>
    </row>
    <row r="120" spans="2:126" x14ac:dyDescent="0.25">
      <c r="B120" s="445"/>
      <c r="C120" s="445"/>
      <c r="D120" s="445"/>
      <c r="E120" s="445"/>
      <c r="F120" s="445"/>
      <c r="G120" s="445"/>
      <c r="H120" s="445"/>
      <c r="I120" s="445"/>
      <c r="J120" s="445"/>
      <c r="K120" s="445"/>
      <c r="L120" s="445"/>
      <c r="M120" s="445"/>
      <c r="N120" s="445"/>
      <c r="O120" s="445"/>
      <c r="P120" s="445"/>
      <c r="Q120" s="445"/>
      <c r="R120" s="445"/>
      <c r="S120" s="445"/>
      <c r="T120" s="445"/>
      <c r="U120" s="445"/>
      <c r="V120" s="445"/>
      <c r="W120" s="445"/>
      <c r="X120" s="445"/>
      <c r="Y120" s="445"/>
      <c r="Z120" s="445"/>
      <c r="AA120" s="445"/>
      <c r="AB120" s="445"/>
      <c r="AC120" s="445"/>
      <c r="AD120" s="445"/>
      <c r="AE120" s="445"/>
      <c r="AF120" s="445"/>
      <c r="AG120" s="445"/>
      <c r="AH120" s="445"/>
      <c r="AI120" s="445"/>
      <c r="AJ120" s="445"/>
      <c r="AK120" s="445"/>
      <c r="AL120" s="445"/>
      <c r="AM120" s="445"/>
      <c r="AN120" s="445"/>
      <c r="AO120" s="445"/>
      <c r="AP120" s="445"/>
      <c r="AQ120" s="445"/>
      <c r="AR120" s="445"/>
      <c r="AS120" s="445"/>
      <c r="AT120" s="445"/>
      <c r="AU120" s="445"/>
      <c r="AV120" s="445"/>
      <c r="AW120" s="445"/>
      <c r="AX120" s="445"/>
      <c r="AY120" s="445"/>
      <c r="AZ120" s="445"/>
      <c r="BA120" s="445"/>
      <c r="BB120" s="445"/>
      <c r="BC120" s="445"/>
      <c r="BD120" s="445"/>
      <c r="BE120" s="445"/>
      <c r="BF120" s="445"/>
      <c r="BG120" s="445"/>
      <c r="BH120" s="445"/>
      <c r="BI120" s="445"/>
      <c r="BJ120" s="445"/>
      <c r="BK120" s="445"/>
      <c r="BL120" s="445"/>
      <c r="BM120" s="445"/>
      <c r="BN120" s="445"/>
      <c r="BO120" s="445"/>
      <c r="BP120" s="445"/>
      <c r="BQ120" s="445"/>
      <c r="BR120" s="445"/>
      <c r="BS120" s="445"/>
      <c r="BT120" s="445"/>
      <c r="BU120" s="445"/>
      <c r="BV120" s="445"/>
      <c r="BW120" s="445"/>
      <c r="BX120" s="445"/>
      <c r="BY120" s="445"/>
      <c r="BZ120" s="445"/>
      <c r="CA120" s="445"/>
      <c r="CB120" s="445"/>
      <c r="CC120" s="445"/>
      <c r="CD120" s="445"/>
      <c r="CE120" s="445"/>
      <c r="CF120" s="445"/>
      <c r="CG120" s="445"/>
      <c r="CH120" s="445"/>
      <c r="CI120" s="445"/>
      <c r="CJ120" s="445"/>
      <c r="CK120" s="445"/>
      <c r="CL120" s="445"/>
      <c r="CM120" s="445"/>
      <c r="CN120" s="445"/>
      <c r="CO120" s="445"/>
      <c r="CP120" s="445"/>
      <c r="CQ120" s="445"/>
      <c r="CR120" s="445"/>
      <c r="CS120" s="445"/>
      <c r="CT120" s="445"/>
      <c r="CU120" s="445"/>
      <c r="CV120" s="445"/>
      <c r="CW120" s="445"/>
      <c r="CX120" s="445"/>
      <c r="CY120" s="445"/>
      <c r="CZ120" s="445"/>
      <c r="DA120" s="445"/>
      <c r="DB120" s="445"/>
      <c r="DC120" s="445"/>
      <c r="DD120" s="445"/>
      <c r="DE120" s="445"/>
      <c r="DF120" s="445"/>
      <c r="DG120" s="445"/>
      <c r="DH120" s="445"/>
      <c r="DI120" s="445"/>
      <c r="DJ120" s="445"/>
      <c r="DK120" s="445"/>
      <c r="DL120" s="445"/>
      <c r="DM120" s="445"/>
      <c r="DN120" s="445"/>
      <c r="DO120" s="445"/>
      <c r="DP120" s="445"/>
      <c r="DQ120" s="445"/>
      <c r="DR120" s="445"/>
      <c r="DS120" s="445"/>
      <c r="DT120" s="445"/>
      <c r="DU120" s="445"/>
      <c r="DV120" s="445"/>
    </row>
    <row r="121" spans="2:126" x14ac:dyDescent="0.25">
      <c r="B121" s="445"/>
      <c r="C121" s="445"/>
      <c r="D121" s="445"/>
      <c r="E121" s="445"/>
      <c r="F121" s="445"/>
      <c r="G121" s="445"/>
      <c r="H121" s="445"/>
      <c r="I121" s="445"/>
      <c r="J121" s="445"/>
      <c r="K121" s="445"/>
      <c r="L121" s="445"/>
      <c r="M121" s="445"/>
      <c r="N121" s="445"/>
      <c r="O121" s="445"/>
      <c r="P121" s="445"/>
      <c r="Q121" s="445"/>
      <c r="R121" s="445"/>
      <c r="S121" s="445"/>
      <c r="T121" s="445"/>
      <c r="U121" s="445"/>
      <c r="V121" s="445"/>
      <c r="W121" s="445"/>
      <c r="X121" s="445"/>
      <c r="Y121" s="445"/>
      <c r="Z121" s="445"/>
      <c r="AA121" s="445"/>
      <c r="AB121" s="445"/>
      <c r="AC121" s="445"/>
      <c r="AD121" s="445"/>
      <c r="AE121" s="445"/>
      <c r="AF121" s="445"/>
      <c r="AG121" s="445"/>
      <c r="AH121" s="445"/>
      <c r="AI121" s="445"/>
      <c r="AJ121" s="445"/>
      <c r="AK121" s="445"/>
      <c r="AL121" s="445"/>
      <c r="AM121" s="445"/>
      <c r="AN121" s="445"/>
      <c r="AO121" s="445"/>
      <c r="AP121" s="445"/>
      <c r="AQ121" s="445"/>
      <c r="AR121" s="445"/>
      <c r="AS121" s="445"/>
      <c r="AT121" s="445"/>
      <c r="AU121" s="445"/>
      <c r="AV121" s="445"/>
      <c r="AW121" s="445"/>
      <c r="AX121" s="445"/>
      <c r="AY121" s="445"/>
      <c r="AZ121" s="445"/>
      <c r="BA121" s="445"/>
      <c r="BB121" s="445"/>
      <c r="BC121" s="445"/>
      <c r="BD121" s="445"/>
      <c r="BE121" s="445"/>
      <c r="BF121" s="445"/>
      <c r="BG121" s="445"/>
      <c r="BH121" s="445"/>
      <c r="BI121" s="445"/>
      <c r="BJ121" s="445"/>
      <c r="BK121" s="445"/>
      <c r="BL121" s="445"/>
      <c r="BM121" s="445"/>
      <c r="BN121" s="445"/>
      <c r="BO121" s="445"/>
      <c r="BP121" s="445"/>
      <c r="BQ121" s="445"/>
      <c r="BR121" s="445"/>
      <c r="BS121" s="445"/>
      <c r="BT121" s="445"/>
      <c r="BU121" s="445"/>
      <c r="BV121" s="445"/>
      <c r="BW121" s="445"/>
      <c r="BX121" s="445"/>
      <c r="BY121" s="445"/>
      <c r="BZ121" s="445"/>
      <c r="CA121" s="445"/>
      <c r="CB121" s="445"/>
      <c r="CC121" s="445"/>
      <c r="CD121" s="445"/>
      <c r="CE121" s="445"/>
      <c r="CF121" s="445"/>
      <c r="CG121" s="445"/>
      <c r="CH121" s="445"/>
      <c r="CI121" s="445"/>
      <c r="CJ121" s="445"/>
      <c r="CK121" s="445"/>
      <c r="CL121" s="445"/>
      <c r="CM121" s="445"/>
      <c r="CN121" s="445"/>
      <c r="CO121" s="445"/>
      <c r="CP121" s="445"/>
      <c r="CQ121" s="445"/>
      <c r="CR121" s="445"/>
      <c r="CS121" s="445"/>
      <c r="CT121" s="445"/>
      <c r="CU121" s="445"/>
      <c r="CV121" s="445"/>
      <c r="CW121" s="445"/>
      <c r="CX121" s="445"/>
      <c r="CY121" s="445"/>
      <c r="CZ121" s="445"/>
      <c r="DA121" s="445"/>
      <c r="DB121" s="445"/>
      <c r="DC121" s="445"/>
      <c r="DD121" s="445"/>
      <c r="DE121" s="445"/>
      <c r="DF121" s="445"/>
      <c r="DG121" s="445"/>
      <c r="DH121" s="445"/>
      <c r="DI121" s="445"/>
      <c r="DJ121" s="445"/>
      <c r="DK121" s="445"/>
      <c r="DL121" s="445"/>
      <c r="DM121" s="445"/>
      <c r="DN121" s="445"/>
      <c r="DO121" s="445"/>
      <c r="DP121" s="445"/>
      <c r="DQ121" s="445"/>
      <c r="DR121" s="445"/>
      <c r="DS121" s="445"/>
      <c r="DT121" s="445"/>
      <c r="DU121" s="445"/>
      <c r="DV121" s="445"/>
    </row>
    <row r="122" spans="2:126" x14ac:dyDescent="0.25">
      <c r="B122" s="445"/>
      <c r="C122" s="445"/>
      <c r="D122" s="445"/>
      <c r="E122" s="445"/>
      <c r="F122" s="445"/>
      <c r="G122" s="445"/>
      <c r="H122" s="445"/>
      <c r="I122" s="445"/>
      <c r="J122" s="445"/>
      <c r="K122" s="445"/>
      <c r="L122" s="445"/>
      <c r="M122" s="445"/>
      <c r="N122" s="445"/>
      <c r="O122" s="445"/>
      <c r="P122" s="445"/>
      <c r="Q122" s="445"/>
      <c r="R122" s="445"/>
      <c r="S122" s="445"/>
      <c r="T122" s="445"/>
      <c r="U122" s="445"/>
      <c r="V122" s="445"/>
      <c r="W122" s="445"/>
      <c r="X122" s="445"/>
      <c r="Y122" s="445"/>
      <c r="Z122" s="445"/>
      <c r="AA122" s="445"/>
      <c r="AB122" s="445"/>
      <c r="AC122" s="445"/>
      <c r="AD122" s="445"/>
      <c r="AE122" s="445"/>
      <c r="AF122" s="445"/>
      <c r="AG122" s="445"/>
      <c r="AH122" s="445"/>
      <c r="AI122" s="445"/>
      <c r="AJ122" s="445"/>
      <c r="AK122" s="445"/>
      <c r="AL122" s="445"/>
      <c r="AM122" s="445"/>
      <c r="AN122" s="445"/>
      <c r="AO122" s="445"/>
      <c r="AP122" s="445"/>
      <c r="AQ122" s="445"/>
      <c r="AR122" s="445"/>
      <c r="AS122" s="445"/>
      <c r="AT122" s="445"/>
      <c r="AU122" s="445"/>
      <c r="AV122" s="445"/>
      <c r="AW122" s="445"/>
      <c r="AX122" s="445"/>
      <c r="AY122" s="445"/>
      <c r="AZ122" s="445"/>
      <c r="BA122" s="445"/>
      <c r="BB122" s="445"/>
      <c r="BC122" s="445"/>
      <c r="BD122" s="445"/>
      <c r="BE122" s="445"/>
      <c r="BF122" s="445"/>
      <c r="BG122" s="445"/>
      <c r="BH122" s="445"/>
      <c r="BI122" s="445"/>
      <c r="BJ122" s="445"/>
      <c r="BK122" s="445"/>
      <c r="BL122" s="445"/>
      <c r="BM122" s="445"/>
      <c r="BN122" s="445"/>
      <c r="BO122" s="445"/>
      <c r="BP122" s="445"/>
      <c r="BQ122" s="445"/>
      <c r="BR122" s="445"/>
      <c r="BS122" s="445"/>
      <c r="BT122" s="445"/>
      <c r="BU122" s="445"/>
      <c r="BV122" s="445"/>
      <c r="BW122" s="445"/>
      <c r="BX122" s="445"/>
      <c r="BY122" s="445"/>
      <c r="BZ122" s="445"/>
      <c r="CA122" s="445"/>
      <c r="CB122" s="445"/>
      <c r="CC122" s="445"/>
      <c r="CD122" s="445"/>
      <c r="CE122" s="445"/>
      <c r="CF122" s="445"/>
      <c r="CG122" s="445"/>
      <c r="CH122" s="445"/>
      <c r="CI122" s="445"/>
      <c r="CJ122" s="445"/>
      <c r="CK122" s="445"/>
      <c r="CL122" s="445"/>
      <c r="CM122" s="445"/>
      <c r="CN122" s="445"/>
      <c r="CO122" s="445"/>
      <c r="CP122" s="445"/>
      <c r="CQ122" s="445"/>
      <c r="CR122" s="445"/>
      <c r="CS122" s="445"/>
      <c r="CT122" s="445"/>
      <c r="CU122" s="445"/>
      <c r="CV122" s="445"/>
      <c r="CW122" s="445"/>
      <c r="CX122" s="445"/>
      <c r="CY122" s="445"/>
      <c r="CZ122" s="445"/>
      <c r="DA122" s="445"/>
      <c r="DB122" s="445"/>
      <c r="DC122" s="445"/>
      <c r="DD122" s="445"/>
      <c r="DE122" s="445"/>
      <c r="DF122" s="445"/>
      <c r="DG122" s="445"/>
      <c r="DH122" s="445"/>
      <c r="DI122" s="445"/>
      <c r="DJ122" s="445"/>
      <c r="DK122" s="445"/>
      <c r="DL122" s="445"/>
      <c r="DM122" s="445"/>
      <c r="DN122" s="445"/>
      <c r="DO122" s="445"/>
      <c r="DP122" s="445"/>
      <c r="DQ122" s="445"/>
      <c r="DR122" s="445"/>
      <c r="DS122" s="445"/>
      <c r="DT122" s="445"/>
      <c r="DU122" s="445"/>
      <c r="DV122" s="445"/>
    </row>
    <row r="123" spans="2:126" x14ac:dyDescent="0.25">
      <c r="B123" s="445"/>
      <c r="C123" s="445"/>
      <c r="D123" s="445"/>
      <c r="E123" s="445"/>
      <c r="F123" s="445"/>
      <c r="G123" s="445"/>
      <c r="H123" s="445"/>
      <c r="I123" s="445"/>
      <c r="J123" s="445"/>
      <c r="K123" s="445"/>
      <c r="L123" s="445"/>
      <c r="M123" s="445"/>
      <c r="N123" s="445"/>
      <c r="O123" s="445"/>
      <c r="P123" s="445"/>
      <c r="Q123" s="445"/>
      <c r="R123" s="445"/>
      <c r="S123" s="445"/>
      <c r="T123" s="445"/>
      <c r="U123" s="445"/>
      <c r="V123" s="445"/>
      <c r="W123" s="445"/>
      <c r="X123" s="445"/>
      <c r="Y123" s="445"/>
      <c r="Z123" s="445"/>
      <c r="AA123" s="445"/>
      <c r="AB123" s="445"/>
      <c r="AC123" s="445"/>
      <c r="AD123" s="445"/>
      <c r="AE123" s="445"/>
      <c r="AF123" s="445"/>
      <c r="AG123" s="445"/>
      <c r="AH123" s="445"/>
      <c r="AI123" s="445"/>
      <c r="AJ123" s="445"/>
      <c r="AK123" s="445"/>
      <c r="AL123" s="445"/>
      <c r="AM123" s="445"/>
      <c r="AN123" s="445"/>
      <c r="AO123" s="445"/>
      <c r="AP123" s="445"/>
      <c r="AQ123" s="445"/>
      <c r="AR123" s="445"/>
      <c r="AS123" s="445"/>
      <c r="AT123" s="445"/>
      <c r="AU123" s="445"/>
      <c r="AV123" s="445"/>
      <c r="AW123" s="445"/>
      <c r="AX123" s="445"/>
      <c r="AY123" s="445"/>
      <c r="AZ123" s="445"/>
      <c r="BA123" s="445"/>
      <c r="BB123" s="445"/>
      <c r="BC123" s="445"/>
      <c r="BD123" s="445"/>
      <c r="BE123" s="445"/>
      <c r="BF123" s="445"/>
      <c r="BG123" s="445"/>
      <c r="BH123" s="445"/>
      <c r="BI123" s="445"/>
      <c r="BJ123" s="445"/>
      <c r="BK123" s="445"/>
      <c r="BL123" s="445"/>
      <c r="BM123" s="445"/>
      <c r="BN123" s="445"/>
      <c r="BO123" s="445"/>
      <c r="BP123" s="445"/>
      <c r="BQ123" s="445"/>
      <c r="BR123" s="445"/>
      <c r="BS123" s="445"/>
      <c r="BT123" s="445"/>
      <c r="BU123" s="445"/>
      <c r="BV123" s="445"/>
      <c r="BW123" s="445"/>
      <c r="BX123" s="445"/>
      <c r="BY123" s="445"/>
      <c r="BZ123" s="445"/>
      <c r="CA123" s="445"/>
      <c r="CB123" s="445"/>
      <c r="CC123" s="445"/>
      <c r="CD123" s="445"/>
      <c r="CE123" s="445"/>
      <c r="CF123" s="445"/>
      <c r="CG123" s="445"/>
      <c r="CH123" s="445"/>
      <c r="CI123" s="445"/>
      <c r="CJ123" s="445"/>
      <c r="CK123" s="445"/>
      <c r="CL123" s="445"/>
      <c r="CM123" s="445"/>
      <c r="CN123" s="445"/>
      <c r="CO123" s="445"/>
      <c r="CP123" s="445"/>
      <c r="CQ123" s="445"/>
      <c r="CR123" s="445"/>
      <c r="CS123" s="445"/>
      <c r="CT123" s="445"/>
      <c r="CU123" s="445"/>
      <c r="CV123" s="445"/>
      <c r="CW123" s="445"/>
      <c r="CX123" s="445"/>
      <c r="CY123" s="445"/>
      <c r="CZ123" s="445"/>
      <c r="DA123" s="445"/>
      <c r="DB123" s="445"/>
      <c r="DC123" s="445"/>
      <c r="DD123" s="445"/>
      <c r="DE123" s="445"/>
      <c r="DF123" s="445"/>
      <c r="DG123" s="445"/>
      <c r="DH123" s="445"/>
      <c r="DI123" s="445"/>
      <c r="DJ123" s="445"/>
      <c r="DK123" s="445"/>
      <c r="DL123" s="445"/>
      <c r="DM123" s="445"/>
      <c r="DN123" s="445"/>
      <c r="DO123" s="445"/>
      <c r="DP123" s="445"/>
      <c r="DQ123" s="445"/>
      <c r="DR123" s="445"/>
      <c r="DS123" s="445"/>
      <c r="DT123" s="445"/>
      <c r="DU123" s="445"/>
      <c r="DV123" s="445"/>
    </row>
    <row r="124" spans="2:126" x14ac:dyDescent="0.25">
      <c r="B124" s="445"/>
      <c r="C124" s="445"/>
      <c r="D124" s="445"/>
      <c r="E124" s="445"/>
      <c r="F124" s="445"/>
      <c r="G124" s="445"/>
      <c r="H124" s="445"/>
      <c r="I124" s="445"/>
      <c r="J124" s="445"/>
      <c r="K124" s="445"/>
      <c r="L124" s="445"/>
      <c r="M124" s="445"/>
      <c r="N124" s="445"/>
      <c r="O124" s="445"/>
      <c r="P124" s="445"/>
      <c r="Q124" s="445"/>
      <c r="R124" s="445"/>
      <c r="S124" s="445"/>
      <c r="T124" s="445"/>
      <c r="U124" s="445"/>
      <c r="V124" s="445"/>
      <c r="W124" s="445"/>
      <c r="X124" s="445"/>
      <c r="Y124" s="445"/>
      <c r="Z124" s="445"/>
      <c r="AA124" s="445"/>
      <c r="AB124" s="445"/>
      <c r="AC124" s="445"/>
      <c r="AD124" s="445"/>
      <c r="AE124" s="445"/>
      <c r="AF124" s="445"/>
      <c r="AG124" s="445"/>
      <c r="AH124" s="445"/>
      <c r="AI124" s="445"/>
      <c r="AJ124" s="445"/>
      <c r="AK124" s="445"/>
      <c r="AL124" s="445"/>
      <c r="AM124" s="445"/>
      <c r="AN124" s="445"/>
      <c r="AO124" s="445"/>
      <c r="AP124" s="445"/>
      <c r="AQ124" s="445"/>
      <c r="AR124" s="445"/>
      <c r="AS124" s="445"/>
      <c r="AT124" s="445"/>
      <c r="AU124" s="445"/>
      <c r="AV124" s="445"/>
      <c r="AW124" s="445"/>
      <c r="AX124" s="445"/>
      <c r="AY124" s="445"/>
      <c r="AZ124" s="445"/>
      <c r="BA124" s="445"/>
      <c r="BB124" s="445"/>
      <c r="BC124" s="445"/>
      <c r="BD124" s="445"/>
      <c r="BE124" s="445"/>
      <c r="BF124" s="445"/>
      <c r="BG124" s="445"/>
      <c r="BH124" s="445"/>
      <c r="BI124" s="445"/>
      <c r="BJ124" s="445"/>
      <c r="BK124" s="445"/>
      <c r="BL124" s="445"/>
      <c r="BM124" s="445"/>
      <c r="BN124" s="445"/>
      <c r="BO124" s="445"/>
      <c r="BP124" s="445"/>
      <c r="BQ124" s="445"/>
      <c r="BR124" s="445"/>
      <c r="BS124" s="445"/>
      <c r="BT124" s="445"/>
      <c r="BU124" s="445"/>
      <c r="BV124" s="445"/>
      <c r="BW124" s="445"/>
      <c r="BX124" s="445"/>
      <c r="BY124" s="445"/>
      <c r="BZ124" s="445"/>
      <c r="CA124" s="445"/>
      <c r="CB124" s="445"/>
      <c r="CC124" s="445"/>
      <c r="CD124" s="445"/>
      <c r="CE124" s="445"/>
      <c r="CF124" s="445"/>
      <c r="CG124" s="445"/>
      <c r="CH124" s="445"/>
      <c r="CI124" s="445"/>
      <c r="CJ124" s="445"/>
      <c r="CK124" s="445"/>
      <c r="CL124" s="445"/>
      <c r="CM124" s="445"/>
      <c r="CN124" s="445"/>
      <c r="CO124" s="445"/>
      <c r="CP124" s="445"/>
      <c r="CQ124" s="445"/>
      <c r="CR124" s="445"/>
      <c r="CS124" s="445"/>
      <c r="CT124" s="445"/>
      <c r="CU124" s="445"/>
      <c r="CV124" s="445"/>
      <c r="CW124" s="445"/>
      <c r="CX124" s="445"/>
      <c r="CY124" s="445"/>
      <c r="CZ124" s="445"/>
      <c r="DA124" s="445"/>
      <c r="DB124" s="445"/>
      <c r="DC124" s="445"/>
      <c r="DD124" s="445"/>
      <c r="DE124" s="445"/>
      <c r="DF124" s="445"/>
      <c r="DG124" s="445"/>
      <c r="DH124" s="445"/>
      <c r="DI124" s="445"/>
      <c r="DJ124" s="445"/>
      <c r="DK124" s="445"/>
      <c r="DL124" s="445"/>
      <c r="DM124" s="445"/>
      <c r="DN124" s="445"/>
      <c r="DO124" s="445"/>
      <c r="DP124" s="445"/>
      <c r="DQ124" s="445"/>
      <c r="DR124" s="445"/>
      <c r="DS124" s="445"/>
      <c r="DT124" s="445"/>
      <c r="DU124" s="445"/>
      <c r="DV124" s="445"/>
    </row>
    <row r="125" spans="2:126" x14ac:dyDescent="0.25">
      <c r="B125" s="445"/>
      <c r="C125" s="445"/>
      <c r="D125" s="445"/>
      <c r="E125" s="445"/>
      <c r="F125" s="445"/>
      <c r="G125" s="445"/>
      <c r="H125" s="445"/>
      <c r="I125" s="445"/>
      <c r="J125" s="445"/>
      <c r="K125" s="445"/>
      <c r="L125" s="445"/>
      <c r="M125" s="445"/>
      <c r="N125" s="445"/>
      <c r="O125" s="445"/>
      <c r="P125" s="445"/>
      <c r="Q125" s="445"/>
      <c r="R125" s="445"/>
      <c r="S125" s="445"/>
      <c r="T125" s="445"/>
      <c r="U125" s="445"/>
      <c r="V125" s="445"/>
      <c r="W125" s="445"/>
      <c r="X125" s="445"/>
      <c r="Y125" s="445"/>
      <c r="Z125" s="445"/>
      <c r="AA125" s="445"/>
      <c r="AB125" s="445"/>
      <c r="AC125" s="445"/>
      <c r="AD125" s="445"/>
      <c r="AE125" s="445"/>
      <c r="AF125" s="445"/>
      <c r="AG125" s="445"/>
      <c r="AH125" s="445"/>
      <c r="AI125" s="445"/>
      <c r="AJ125" s="445"/>
      <c r="AK125" s="445"/>
      <c r="AL125" s="445"/>
      <c r="AM125" s="445"/>
      <c r="AN125" s="445"/>
      <c r="AO125" s="445"/>
      <c r="AP125" s="445"/>
      <c r="AQ125" s="445"/>
      <c r="AR125" s="445"/>
      <c r="AS125" s="445"/>
      <c r="AT125" s="445"/>
      <c r="AU125" s="445"/>
      <c r="AV125" s="445"/>
      <c r="AW125" s="445"/>
      <c r="AX125" s="445"/>
      <c r="AY125" s="445"/>
      <c r="AZ125" s="445"/>
      <c r="BA125" s="445"/>
      <c r="BB125" s="445"/>
      <c r="BC125" s="445"/>
      <c r="BD125" s="445"/>
      <c r="BE125" s="445"/>
      <c r="BF125" s="445"/>
      <c r="BG125" s="445"/>
      <c r="BH125" s="445"/>
      <c r="BI125" s="445"/>
      <c r="BJ125" s="445"/>
      <c r="BK125" s="445"/>
      <c r="BL125" s="445"/>
      <c r="BM125" s="445"/>
      <c r="BN125" s="445"/>
      <c r="BO125" s="445"/>
      <c r="BP125" s="445"/>
      <c r="BQ125" s="445"/>
      <c r="BR125" s="445"/>
      <c r="BS125" s="445"/>
      <c r="BT125" s="445"/>
      <c r="BU125" s="445"/>
      <c r="BV125" s="445"/>
      <c r="BW125" s="445"/>
      <c r="BX125" s="445"/>
      <c r="BY125" s="445"/>
      <c r="BZ125" s="445"/>
      <c r="CA125" s="445"/>
      <c r="CB125" s="445"/>
      <c r="CC125" s="445"/>
      <c r="CD125" s="445"/>
      <c r="CE125" s="445"/>
      <c r="CF125" s="445"/>
      <c r="CG125" s="445"/>
      <c r="CH125" s="445"/>
      <c r="CI125" s="445"/>
      <c r="CJ125" s="445"/>
      <c r="CK125" s="445"/>
      <c r="CL125" s="445"/>
      <c r="CM125" s="445"/>
      <c r="CN125" s="445"/>
      <c r="CO125" s="445"/>
      <c r="CP125" s="445"/>
      <c r="CQ125" s="445"/>
      <c r="CR125" s="445"/>
      <c r="CS125" s="445"/>
      <c r="CT125" s="445"/>
      <c r="CU125" s="445"/>
      <c r="CV125" s="445"/>
      <c r="CW125" s="445"/>
      <c r="CX125" s="445"/>
      <c r="CY125" s="445"/>
      <c r="CZ125" s="445"/>
      <c r="DA125" s="445"/>
      <c r="DB125" s="445"/>
      <c r="DC125" s="445"/>
      <c r="DD125" s="445"/>
      <c r="DE125" s="445"/>
      <c r="DF125" s="445"/>
      <c r="DG125" s="445"/>
      <c r="DH125" s="445"/>
      <c r="DI125" s="445"/>
      <c r="DJ125" s="445"/>
      <c r="DK125" s="445"/>
      <c r="DL125" s="445"/>
      <c r="DM125" s="445"/>
      <c r="DN125" s="445"/>
      <c r="DO125" s="445"/>
      <c r="DP125" s="445"/>
      <c r="DQ125" s="445"/>
      <c r="DR125" s="445"/>
      <c r="DS125" s="445"/>
      <c r="DT125" s="445"/>
      <c r="DU125" s="445"/>
      <c r="DV125" s="445"/>
    </row>
    <row r="126" spans="2:126" x14ac:dyDescent="0.25">
      <c r="B126" s="445"/>
      <c r="C126" s="445"/>
      <c r="D126" s="445"/>
      <c r="E126" s="445"/>
      <c r="F126" s="445"/>
      <c r="G126" s="445"/>
      <c r="H126" s="445"/>
      <c r="I126" s="445"/>
      <c r="J126" s="445"/>
      <c r="K126" s="445"/>
      <c r="L126" s="445"/>
      <c r="M126" s="445"/>
      <c r="N126" s="445"/>
      <c r="O126" s="445"/>
      <c r="P126" s="445"/>
      <c r="Q126" s="445"/>
      <c r="R126" s="445"/>
      <c r="S126" s="445"/>
      <c r="T126" s="445"/>
      <c r="U126" s="445"/>
      <c r="V126" s="445"/>
      <c r="W126" s="445"/>
      <c r="X126" s="445"/>
      <c r="Y126" s="445"/>
      <c r="Z126" s="445"/>
      <c r="AA126" s="445"/>
      <c r="AB126" s="445"/>
      <c r="AC126" s="445"/>
      <c r="AD126" s="445"/>
      <c r="AE126" s="445"/>
      <c r="AF126" s="445"/>
      <c r="AG126" s="445"/>
      <c r="AH126" s="445"/>
      <c r="AI126" s="445"/>
      <c r="AJ126" s="445"/>
      <c r="AK126" s="445"/>
      <c r="AL126" s="445"/>
      <c r="AM126" s="445"/>
      <c r="AN126" s="445"/>
      <c r="AO126" s="445"/>
      <c r="AP126" s="445"/>
      <c r="AQ126" s="445"/>
      <c r="AR126" s="445"/>
      <c r="AS126" s="445"/>
      <c r="AT126" s="445"/>
      <c r="AU126" s="445"/>
      <c r="AV126" s="445"/>
      <c r="AW126" s="445"/>
      <c r="AX126" s="445"/>
      <c r="AY126" s="445"/>
      <c r="AZ126" s="445"/>
      <c r="BA126" s="445"/>
      <c r="BB126" s="445"/>
      <c r="BC126" s="445"/>
      <c r="BD126" s="445"/>
      <c r="BE126" s="445"/>
      <c r="BF126" s="445"/>
      <c r="BG126" s="445"/>
      <c r="BH126" s="445"/>
      <c r="BI126" s="445"/>
      <c r="BJ126" s="445"/>
      <c r="BK126" s="445"/>
      <c r="BL126" s="445"/>
      <c r="BM126" s="445"/>
      <c r="BN126" s="445"/>
      <c r="BO126" s="445"/>
      <c r="BP126" s="445"/>
      <c r="BQ126" s="445"/>
      <c r="BR126" s="445"/>
      <c r="BS126" s="445"/>
      <c r="BT126" s="445"/>
      <c r="BU126" s="445"/>
      <c r="BV126" s="445"/>
      <c r="BW126" s="445"/>
      <c r="BX126" s="445"/>
      <c r="BY126" s="445"/>
      <c r="BZ126" s="445"/>
      <c r="CA126" s="445"/>
      <c r="CB126" s="445"/>
      <c r="CC126" s="445"/>
      <c r="CD126" s="445"/>
      <c r="CE126" s="445"/>
      <c r="CF126" s="445"/>
      <c r="CG126" s="445"/>
      <c r="CH126" s="445"/>
      <c r="CI126" s="445"/>
      <c r="CJ126" s="445"/>
      <c r="CK126" s="445"/>
      <c r="CL126" s="445"/>
      <c r="CM126" s="445"/>
      <c r="CN126" s="445"/>
      <c r="CO126" s="445"/>
      <c r="CP126" s="445"/>
      <c r="CQ126" s="445"/>
      <c r="CR126" s="445"/>
      <c r="CS126" s="445"/>
      <c r="CT126" s="445"/>
      <c r="CU126" s="445"/>
      <c r="CV126" s="445"/>
      <c r="CW126" s="445"/>
      <c r="CX126" s="445"/>
      <c r="CY126" s="445"/>
      <c r="CZ126" s="445"/>
      <c r="DA126" s="445"/>
      <c r="DB126" s="445"/>
      <c r="DC126" s="445"/>
      <c r="DD126" s="445"/>
      <c r="DE126" s="445"/>
      <c r="DF126" s="445"/>
      <c r="DG126" s="445"/>
      <c r="DH126" s="445"/>
      <c r="DI126" s="445"/>
      <c r="DJ126" s="445"/>
      <c r="DK126" s="445"/>
      <c r="DL126" s="445"/>
      <c r="DM126" s="445"/>
      <c r="DN126" s="445"/>
      <c r="DO126" s="445"/>
      <c r="DP126" s="445"/>
      <c r="DQ126" s="445"/>
      <c r="DR126" s="445"/>
      <c r="DS126" s="445"/>
      <c r="DT126" s="445"/>
      <c r="DU126" s="445"/>
      <c r="DV126" s="445"/>
    </row>
    <row r="127" spans="2:126" x14ac:dyDescent="0.25">
      <c r="B127" s="445"/>
      <c r="C127" s="445"/>
      <c r="D127" s="445"/>
      <c r="E127" s="445"/>
      <c r="F127" s="445"/>
      <c r="G127" s="445"/>
      <c r="H127" s="445"/>
      <c r="I127" s="445"/>
      <c r="J127" s="445"/>
      <c r="K127" s="445"/>
      <c r="L127" s="445"/>
      <c r="M127" s="445"/>
      <c r="N127" s="445"/>
      <c r="O127" s="445"/>
      <c r="P127" s="445"/>
      <c r="Q127" s="445"/>
      <c r="R127" s="445"/>
      <c r="S127" s="445"/>
      <c r="T127" s="445"/>
      <c r="U127" s="445"/>
      <c r="V127" s="445"/>
      <c r="W127" s="445"/>
      <c r="X127" s="445"/>
      <c r="Y127" s="445"/>
      <c r="Z127" s="445"/>
      <c r="AA127" s="445"/>
      <c r="AB127" s="445"/>
      <c r="AC127" s="445"/>
      <c r="AD127" s="445"/>
      <c r="AE127" s="445"/>
      <c r="AF127" s="445"/>
      <c r="AG127" s="445"/>
      <c r="AH127" s="445"/>
      <c r="AI127" s="445"/>
      <c r="AJ127" s="445"/>
      <c r="AK127" s="445"/>
      <c r="AL127" s="445"/>
      <c r="AM127" s="445"/>
      <c r="AN127" s="445"/>
      <c r="AO127" s="445"/>
      <c r="AP127" s="445"/>
      <c r="AQ127" s="445"/>
      <c r="AR127" s="445"/>
      <c r="AS127" s="445"/>
      <c r="AT127" s="445"/>
      <c r="AU127" s="445"/>
      <c r="AV127" s="445"/>
      <c r="AW127" s="445"/>
      <c r="AX127" s="445"/>
      <c r="AY127" s="445"/>
      <c r="AZ127" s="445"/>
      <c r="BA127" s="445"/>
      <c r="BB127" s="445"/>
      <c r="BC127" s="445"/>
      <c r="BD127" s="445"/>
      <c r="BE127" s="445"/>
      <c r="BF127" s="445"/>
      <c r="BG127" s="445"/>
      <c r="BH127" s="445"/>
      <c r="BI127" s="445"/>
      <c r="BJ127" s="445"/>
      <c r="BK127" s="445"/>
      <c r="BL127" s="445"/>
      <c r="BM127" s="445"/>
      <c r="BN127" s="445"/>
      <c r="BO127" s="445"/>
      <c r="BP127" s="445"/>
      <c r="BQ127" s="445"/>
      <c r="BR127" s="445"/>
      <c r="BS127" s="445"/>
      <c r="BT127" s="445"/>
      <c r="BU127" s="445"/>
      <c r="BV127" s="445"/>
      <c r="BW127" s="445"/>
      <c r="BX127" s="445"/>
      <c r="BY127" s="445"/>
      <c r="BZ127" s="445"/>
      <c r="CA127" s="445"/>
      <c r="CB127" s="445"/>
      <c r="CC127" s="445"/>
      <c r="CD127" s="445"/>
      <c r="CE127" s="445"/>
      <c r="CF127" s="445"/>
      <c r="CG127" s="445"/>
      <c r="CH127" s="445"/>
      <c r="CI127" s="445"/>
      <c r="CJ127" s="445"/>
      <c r="CK127" s="445"/>
      <c r="CL127" s="445"/>
      <c r="CM127" s="445"/>
      <c r="CN127" s="445"/>
      <c r="CO127" s="445"/>
      <c r="CP127" s="445"/>
      <c r="CQ127" s="445"/>
      <c r="CR127" s="445"/>
      <c r="CS127" s="445"/>
      <c r="CT127" s="445"/>
      <c r="CU127" s="445"/>
      <c r="CV127" s="445"/>
      <c r="CW127" s="445"/>
      <c r="CX127" s="445"/>
      <c r="CY127" s="445"/>
      <c r="CZ127" s="445"/>
      <c r="DA127" s="445"/>
      <c r="DB127" s="445"/>
      <c r="DC127" s="445"/>
      <c r="DD127" s="445"/>
      <c r="DE127" s="445"/>
      <c r="DF127" s="445"/>
      <c r="DG127" s="445"/>
      <c r="DH127" s="445"/>
      <c r="DI127" s="445"/>
      <c r="DJ127" s="445"/>
      <c r="DK127" s="445"/>
      <c r="DL127" s="445"/>
      <c r="DM127" s="445"/>
      <c r="DN127" s="445"/>
      <c r="DO127" s="445"/>
      <c r="DP127" s="445"/>
      <c r="DQ127" s="445"/>
      <c r="DR127" s="445"/>
      <c r="DS127" s="445"/>
      <c r="DT127" s="445"/>
      <c r="DU127" s="445"/>
      <c r="DV127" s="445"/>
    </row>
    <row r="128" spans="2:126" x14ac:dyDescent="0.25">
      <c r="B128" s="445"/>
      <c r="C128" s="445"/>
      <c r="D128" s="445"/>
      <c r="E128" s="445"/>
      <c r="F128" s="445"/>
      <c r="G128" s="445"/>
      <c r="H128" s="445"/>
      <c r="I128" s="445"/>
      <c r="J128" s="445"/>
      <c r="K128" s="445"/>
      <c r="L128" s="445"/>
      <c r="M128" s="445"/>
      <c r="N128" s="445"/>
      <c r="O128" s="445"/>
      <c r="P128" s="445"/>
      <c r="Q128" s="445"/>
      <c r="R128" s="445"/>
      <c r="S128" s="445"/>
      <c r="T128" s="445"/>
      <c r="U128" s="445"/>
      <c r="V128" s="445"/>
      <c r="W128" s="445"/>
      <c r="X128" s="445"/>
      <c r="Y128" s="445"/>
      <c r="Z128" s="445"/>
      <c r="AA128" s="445"/>
      <c r="AB128" s="445"/>
      <c r="AC128" s="445"/>
      <c r="AD128" s="445"/>
      <c r="AE128" s="445"/>
      <c r="AF128" s="445"/>
      <c r="AG128" s="445"/>
      <c r="AH128" s="445"/>
      <c r="AI128" s="445"/>
      <c r="AJ128" s="445"/>
      <c r="AK128" s="445"/>
      <c r="AL128" s="445"/>
      <c r="AM128" s="445"/>
      <c r="AN128" s="445"/>
      <c r="AO128" s="445"/>
      <c r="AP128" s="445"/>
      <c r="AQ128" s="445"/>
      <c r="AR128" s="445"/>
      <c r="AS128" s="445"/>
      <c r="AT128" s="445"/>
      <c r="AU128" s="445"/>
      <c r="AV128" s="445"/>
      <c r="AW128" s="445"/>
      <c r="AX128" s="445"/>
      <c r="AY128" s="445"/>
      <c r="AZ128" s="445"/>
      <c r="BA128" s="445"/>
      <c r="BB128" s="445"/>
      <c r="BC128" s="445"/>
      <c r="BD128" s="445"/>
      <c r="BE128" s="445"/>
      <c r="BF128" s="445"/>
      <c r="BG128" s="445"/>
      <c r="BH128" s="445"/>
      <c r="BI128" s="445"/>
      <c r="BJ128" s="445"/>
      <c r="BK128" s="445"/>
      <c r="BL128" s="445"/>
      <c r="BM128" s="445"/>
      <c r="BN128" s="445"/>
      <c r="BO128" s="445"/>
      <c r="BP128" s="445"/>
      <c r="BQ128" s="445"/>
      <c r="BR128" s="445"/>
      <c r="BS128" s="445"/>
      <c r="BT128" s="445"/>
      <c r="BU128" s="445"/>
      <c r="BV128" s="445"/>
      <c r="BW128" s="445"/>
      <c r="BX128" s="445"/>
      <c r="BY128" s="445"/>
      <c r="BZ128" s="445"/>
      <c r="CA128" s="445"/>
      <c r="CB128" s="445"/>
      <c r="CC128" s="445"/>
      <c r="CD128" s="445"/>
      <c r="CE128" s="445"/>
      <c r="CF128" s="445"/>
      <c r="CG128" s="445"/>
      <c r="CH128" s="445"/>
      <c r="CI128" s="445"/>
      <c r="CJ128" s="445"/>
      <c r="CK128" s="445"/>
      <c r="CL128" s="445"/>
      <c r="CM128" s="445"/>
      <c r="CN128" s="445"/>
      <c r="CO128" s="445"/>
      <c r="CP128" s="445"/>
      <c r="CQ128" s="445"/>
      <c r="CR128" s="445"/>
      <c r="CS128" s="445"/>
      <c r="CT128" s="445"/>
      <c r="CU128" s="445"/>
      <c r="CV128" s="445"/>
      <c r="CW128" s="445"/>
      <c r="CX128" s="445"/>
      <c r="CY128" s="445"/>
      <c r="CZ128" s="445"/>
      <c r="DA128" s="445"/>
      <c r="DB128" s="445"/>
      <c r="DC128" s="445"/>
      <c r="DD128" s="445"/>
      <c r="DE128" s="445"/>
      <c r="DF128" s="445"/>
      <c r="DG128" s="445"/>
      <c r="DH128" s="445"/>
      <c r="DI128" s="445"/>
      <c r="DJ128" s="445"/>
      <c r="DK128" s="445"/>
      <c r="DL128" s="445"/>
      <c r="DM128" s="445"/>
      <c r="DN128" s="445"/>
      <c r="DO128" s="445"/>
      <c r="DP128" s="445"/>
      <c r="DQ128" s="445"/>
      <c r="DR128" s="445"/>
      <c r="DS128" s="445"/>
      <c r="DT128" s="445"/>
      <c r="DU128" s="445"/>
      <c r="DV128" s="445"/>
    </row>
    <row r="129" spans="2:126" x14ac:dyDescent="0.25">
      <c r="B129" s="445"/>
      <c r="C129" s="445"/>
      <c r="D129" s="445"/>
      <c r="E129" s="445"/>
      <c r="F129" s="445"/>
      <c r="G129" s="445"/>
      <c r="H129" s="445"/>
      <c r="I129" s="445"/>
      <c r="J129" s="445"/>
      <c r="K129" s="445"/>
      <c r="L129" s="445"/>
      <c r="M129" s="445"/>
      <c r="N129" s="445"/>
      <c r="O129" s="445"/>
      <c r="P129" s="445"/>
      <c r="Q129" s="445"/>
      <c r="R129" s="445"/>
      <c r="S129" s="445"/>
      <c r="T129" s="445"/>
      <c r="U129" s="445"/>
      <c r="V129" s="445"/>
      <c r="W129" s="445"/>
      <c r="X129" s="445"/>
      <c r="Y129" s="445"/>
      <c r="Z129" s="445"/>
      <c r="AA129" s="445"/>
      <c r="AB129" s="445"/>
      <c r="AC129" s="445"/>
      <c r="AD129" s="445"/>
      <c r="AE129" s="445"/>
      <c r="AF129" s="445"/>
      <c r="AG129" s="445"/>
      <c r="AH129" s="445"/>
      <c r="AI129" s="445"/>
      <c r="AJ129" s="445"/>
      <c r="AK129" s="445"/>
      <c r="AL129" s="445"/>
      <c r="AM129" s="445"/>
      <c r="AN129" s="445"/>
      <c r="AO129" s="445"/>
      <c r="AP129" s="445"/>
      <c r="AQ129" s="445"/>
      <c r="AR129" s="445"/>
      <c r="AS129" s="445"/>
      <c r="AT129" s="445"/>
      <c r="AU129" s="445"/>
      <c r="AV129" s="445"/>
      <c r="AW129" s="445"/>
      <c r="AX129" s="445"/>
      <c r="AY129" s="445"/>
      <c r="AZ129" s="445"/>
      <c r="BA129" s="445"/>
      <c r="BB129" s="445"/>
      <c r="BC129" s="445"/>
      <c r="BD129" s="445"/>
      <c r="BE129" s="445"/>
      <c r="BF129" s="445"/>
      <c r="BG129" s="445"/>
      <c r="BH129" s="445"/>
      <c r="BI129" s="445"/>
      <c r="BJ129" s="445"/>
      <c r="BK129" s="445"/>
      <c r="BL129" s="445"/>
      <c r="BM129" s="445"/>
      <c r="BN129" s="445"/>
      <c r="BO129" s="445"/>
      <c r="BP129" s="445"/>
      <c r="BQ129" s="445"/>
      <c r="BR129" s="445"/>
      <c r="BS129" s="445"/>
      <c r="BT129" s="445"/>
      <c r="BU129" s="445"/>
      <c r="BV129" s="445"/>
      <c r="BW129" s="445"/>
      <c r="BX129" s="445"/>
      <c r="BY129" s="445"/>
      <c r="BZ129" s="445"/>
      <c r="CA129" s="445"/>
      <c r="CB129" s="445"/>
      <c r="CC129" s="445"/>
      <c r="CD129" s="445"/>
      <c r="CE129" s="445"/>
      <c r="CF129" s="445"/>
      <c r="CG129" s="445"/>
      <c r="CH129" s="445"/>
      <c r="CI129" s="445"/>
      <c r="CJ129" s="445"/>
      <c r="CK129" s="445"/>
      <c r="CL129" s="445"/>
      <c r="CM129" s="445"/>
      <c r="CN129" s="445"/>
      <c r="CO129" s="445"/>
      <c r="CP129" s="445"/>
      <c r="CQ129" s="445"/>
      <c r="CR129" s="445"/>
      <c r="CS129" s="445"/>
      <c r="CT129" s="445"/>
      <c r="CU129" s="445"/>
      <c r="CV129" s="445"/>
      <c r="CW129" s="445"/>
      <c r="CX129" s="445"/>
      <c r="CY129" s="445"/>
      <c r="CZ129" s="445"/>
      <c r="DA129" s="445"/>
      <c r="DB129" s="445"/>
      <c r="DC129" s="445"/>
      <c r="DD129" s="445"/>
      <c r="DE129" s="445"/>
      <c r="DF129" s="445"/>
      <c r="DG129" s="445"/>
      <c r="DH129" s="445"/>
      <c r="DI129" s="445"/>
      <c r="DJ129" s="445"/>
      <c r="DK129" s="445"/>
      <c r="DL129" s="445"/>
      <c r="DM129" s="445"/>
      <c r="DN129" s="445"/>
      <c r="DO129" s="445"/>
      <c r="DP129" s="445"/>
      <c r="DQ129" s="445"/>
      <c r="DR129" s="445"/>
      <c r="DS129" s="445"/>
      <c r="DT129" s="445"/>
      <c r="DU129" s="445"/>
      <c r="DV129" s="445"/>
    </row>
    <row r="130" spans="2:126" x14ac:dyDescent="0.25">
      <c r="AW130" s="445"/>
      <c r="AX130" s="445"/>
      <c r="AY130" s="445"/>
      <c r="AZ130" s="445"/>
      <c r="BA130" s="445"/>
      <c r="BB130" s="445"/>
      <c r="BC130" s="445"/>
      <c r="BD130" s="445"/>
      <c r="BE130" s="445"/>
      <c r="BF130" s="445"/>
      <c r="BG130" s="445"/>
      <c r="BH130" s="445"/>
      <c r="BI130" s="445"/>
      <c r="BJ130" s="445"/>
      <c r="BK130" s="445"/>
      <c r="BL130" s="445"/>
      <c r="BM130" s="445"/>
      <c r="BN130" s="445"/>
      <c r="BO130" s="445"/>
      <c r="BP130" s="445"/>
      <c r="BQ130" s="445"/>
      <c r="BR130" s="445"/>
      <c r="BS130" s="445"/>
      <c r="BT130" s="445"/>
      <c r="BU130" s="445"/>
      <c r="BV130" s="445"/>
      <c r="BW130" s="445"/>
      <c r="BX130" s="445"/>
      <c r="BY130" s="445"/>
      <c r="BZ130" s="445"/>
      <c r="CA130" s="445"/>
      <c r="CB130" s="445"/>
      <c r="CC130" s="445"/>
      <c r="CD130" s="445"/>
      <c r="CE130" s="445"/>
      <c r="CF130" s="445"/>
      <c r="CG130" s="445"/>
      <c r="CH130" s="445"/>
      <c r="CI130" s="445"/>
      <c r="CJ130" s="445"/>
      <c r="CK130" s="445"/>
      <c r="CL130" s="445"/>
      <c r="CM130" s="445"/>
      <c r="CN130" s="445"/>
      <c r="CO130" s="445"/>
      <c r="CP130" s="445"/>
      <c r="CQ130" s="445"/>
      <c r="CR130" s="445"/>
      <c r="CS130" s="445"/>
      <c r="CT130" s="445"/>
      <c r="CU130" s="445"/>
      <c r="CV130" s="445"/>
      <c r="CW130" s="445"/>
      <c r="CX130" s="445"/>
      <c r="CY130" s="445"/>
      <c r="CZ130" s="445"/>
      <c r="DA130" s="445"/>
      <c r="DB130" s="445"/>
      <c r="DC130" s="445"/>
      <c r="DD130" s="445"/>
      <c r="DE130" s="445"/>
      <c r="DF130" s="445"/>
      <c r="DG130" s="445"/>
      <c r="DH130" s="445"/>
      <c r="DI130" s="445"/>
      <c r="DJ130" s="445"/>
      <c r="DK130" s="445"/>
      <c r="DL130" s="445"/>
      <c r="DM130" s="445"/>
      <c r="DN130" s="445"/>
      <c r="DO130" s="445"/>
      <c r="DP130" s="445"/>
      <c r="DQ130" s="445"/>
      <c r="DR130" s="445"/>
      <c r="DS130" s="445"/>
      <c r="DT130" s="445"/>
      <c r="DU130" s="445"/>
      <c r="DV130" s="445"/>
    </row>
    <row r="131" spans="2:126" x14ac:dyDescent="0.25">
      <c r="AW131" s="445"/>
      <c r="AX131" s="445"/>
      <c r="AY131" s="445"/>
      <c r="AZ131" s="445"/>
      <c r="BA131" s="445"/>
      <c r="BB131" s="445"/>
      <c r="BC131" s="445"/>
      <c r="BD131" s="445"/>
      <c r="BE131" s="445"/>
      <c r="BF131" s="445"/>
      <c r="BG131" s="445"/>
      <c r="BH131" s="445"/>
      <c r="BI131" s="445"/>
      <c r="BJ131" s="445"/>
      <c r="BK131" s="445"/>
      <c r="BL131" s="445"/>
      <c r="BM131" s="445"/>
      <c r="BN131" s="445"/>
      <c r="BO131" s="445"/>
      <c r="BP131" s="445"/>
      <c r="BQ131" s="445"/>
      <c r="BR131" s="445"/>
      <c r="BS131" s="445"/>
      <c r="BT131" s="445"/>
      <c r="BU131" s="445"/>
      <c r="BV131" s="445"/>
      <c r="BW131" s="445"/>
      <c r="BX131" s="445"/>
      <c r="BY131" s="445"/>
      <c r="BZ131" s="445"/>
      <c r="CA131" s="445"/>
      <c r="CB131" s="445"/>
      <c r="CC131" s="445"/>
      <c r="CD131" s="445"/>
      <c r="CE131" s="445"/>
      <c r="CF131" s="445"/>
      <c r="CG131" s="445"/>
      <c r="CH131" s="445"/>
      <c r="CI131" s="445"/>
      <c r="CJ131" s="445"/>
      <c r="CK131" s="445"/>
      <c r="CL131" s="445"/>
      <c r="CM131" s="445"/>
      <c r="CN131" s="445"/>
      <c r="CO131" s="445"/>
      <c r="CP131" s="445"/>
      <c r="CQ131" s="445"/>
      <c r="CR131" s="445"/>
      <c r="CS131" s="445"/>
      <c r="CT131" s="445"/>
      <c r="CU131" s="445"/>
      <c r="CV131" s="445"/>
      <c r="CW131" s="445"/>
      <c r="CX131" s="445"/>
      <c r="CY131" s="445"/>
      <c r="CZ131" s="445"/>
      <c r="DA131" s="445"/>
      <c r="DB131" s="445"/>
      <c r="DC131" s="445"/>
      <c r="DD131" s="445"/>
      <c r="DE131" s="445"/>
      <c r="DF131" s="445"/>
      <c r="DG131" s="445"/>
      <c r="DH131" s="445"/>
      <c r="DI131" s="445"/>
      <c r="DJ131" s="445"/>
      <c r="DK131" s="445"/>
      <c r="DL131" s="445"/>
      <c r="DM131" s="445"/>
      <c r="DN131" s="445"/>
      <c r="DO131" s="445"/>
      <c r="DP131" s="445"/>
      <c r="DQ131" s="445"/>
      <c r="DR131" s="445"/>
      <c r="DS131" s="445"/>
      <c r="DT131" s="445"/>
      <c r="DU131" s="445"/>
      <c r="DV131" s="445"/>
    </row>
    <row r="132" spans="2:126" x14ac:dyDescent="0.25">
      <c r="AW132" s="445"/>
      <c r="AX132" s="445"/>
      <c r="AY132" s="445"/>
      <c r="AZ132" s="445"/>
      <c r="BA132" s="445"/>
      <c r="BB132" s="445"/>
      <c r="BC132" s="445"/>
      <c r="BD132" s="445"/>
      <c r="BE132" s="445"/>
      <c r="BF132" s="445"/>
      <c r="BG132" s="445"/>
      <c r="BH132" s="445"/>
      <c r="BI132" s="445"/>
      <c r="BJ132" s="445"/>
      <c r="BK132" s="445"/>
      <c r="BL132" s="445"/>
      <c r="BM132" s="445"/>
      <c r="BN132" s="445"/>
      <c r="BO132" s="445"/>
      <c r="BP132" s="445"/>
      <c r="BQ132" s="445"/>
      <c r="BR132" s="445"/>
      <c r="BS132" s="445"/>
      <c r="BT132" s="445"/>
      <c r="BU132" s="445"/>
      <c r="BV132" s="445"/>
      <c r="BW132" s="445"/>
      <c r="BX132" s="445"/>
      <c r="BY132" s="445"/>
      <c r="BZ132" s="445"/>
      <c r="CA132" s="445"/>
      <c r="CB132" s="445"/>
      <c r="CC132" s="445"/>
      <c r="CD132" s="445"/>
      <c r="CE132" s="445"/>
      <c r="CF132" s="445"/>
      <c r="CG132" s="445"/>
      <c r="CH132" s="445"/>
      <c r="CI132" s="445"/>
      <c r="CJ132" s="445"/>
      <c r="CK132" s="445"/>
      <c r="CL132" s="445"/>
      <c r="CM132" s="445"/>
      <c r="CN132" s="445"/>
      <c r="CO132" s="445"/>
      <c r="CP132" s="445"/>
      <c r="CQ132" s="445"/>
      <c r="CR132" s="445"/>
      <c r="CS132" s="445"/>
      <c r="CT132" s="445"/>
      <c r="CU132" s="445"/>
      <c r="CV132" s="445"/>
      <c r="CW132" s="445"/>
      <c r="CX132" s="445"/>
      <c r="CY132" s="445"/>
      <c r="CZ132" s="445"/>
      <c r="DA132" s="445"/>
      <c r="DB132" s="445"/>
      <c r="DC132" s="445"/>
      <c r="DD132" s="445"/>
      <c r="DE132" s="445"/>
      <c r="DF132" s="445"/>
      <c r="DG132" s="445"/>
      <c r="DH132" s="445"/>
      <c r="DI132" s="445"/>
      <c r="DJ132" s="445"/>
      <c r="DK132" s="445"/>
      <c r="DL132" s="445"/>
      <c r="DM132" s="445"/>
      <c r="DN132" s="445"/>
      <c r="DO132" s="445"/>
      <c r="DP132" s="445"/>
      <c r="DQ132" s="445"/>
      <c r="DR132" s="445"/>
      <c r="DS132" s="445"/>
      <c r="DT132" s="445"/>
      <c r="DU132" s="445"/>
      <c r="DV132" s="445"/>
    </row>
    <row r="133" spans="2:126" x14ac:dyDescent="0.25">
      <c r="AW133" s="445"/>
      <c r="AX133" s="445"/>
      <c r="AY133" s="445"/>
      <c r="AZ133" s="445"/>
      <c r="BA133" s="445"/>
      <c r="BB133" s="445"/>
      <c r="BC133" s="445"/>
      <c r="BD133" s="445"/>
      <c r="BE133" s="445"/>
      <c r="BF133" s="445"/>
      <c r="BG133" s="445"/>
      <c r="BH133" s="445"/>
      <c r="BI133" s="445"/>
      <c r="BJ133" s="445"/>
      <c r="BK133" s="445"/>
      <c r="BL133" s="445"/>
      <c r="BM133" s="445"/>
      <c r="BN133" s="445"/>
      <c r="BO133" s="445"/>
      <c r="BP133" s="445"/>
      <c r="BQ133" s="445"/>
      <c r="BR133" s="445"/>
      <c r="BS133" s="445"/>
      <c r="BT133" s="445"/>
      <c r="BU133" s="445"/>
      <c r="BV133" s="445"/>
      <c r="BW133" s="445"/>
      <c r="BX133" s="445"/>
      <c r="BY133" s="445"/>
      <c r="BZ133" s="445"/>
      <c r="CA133" s="445"/>
      <c r="CB133" s="445"/>
      <c r="CC133" s="445"/>
      <c r="CD133" s="445"/>
      <c r="CE133" s="445"/>
      <c r="CF133" s="445"/>
      <c r="CG133" s="445"/>
      <c r="CH133" s="445"/>
      <c r="CI133" s="445"/>
      <c r="CJ133" s="445"/>
      <c r="CK133" s="445"/>
      <c r="CL133" s="445"/>
      <c r="CM133" s="445"/>
      <c r="CN133" s="445"/>
      <c r="CO133" s="445"/>
      <c r="CP133" s="445"/>
      <c r="CQ133" s="445"/>
      <c r="CR133" s="445"/>
      <c r="CS133" s="445"/>
      <c r="CT133" s="445"/>
      <c r="CU133" s="445"/>
      <c r="CV133" s="445"/>
      <c r="CW133" s="445"/>
      <c r="CX133" s="445"/>
      <c r="CY133" s="445"/>
      <c r="CZ133" s="445"/>
      <c r="DA133" s="445"/>
      <c r="DB133" s="445"/>
      <c r="DC133" s="445"/>
      <c r="DD133" s="445"/>
      <c r="DE133" s="445"/>
      <c r="DF133" s="445"/>
      <c r="DG133" s="445"/>
      <c r="DH133" s="445"/>
      <c r="DI133" s="445"/>
      <c r="DJ133" s="445"/>
      <c r="DK133" s="445"/>
      <c r="DL133" s="445"/>
      <c r="DM133" s="445"/>
      <c r="DN133" s="445"/>
      <c r="DO133" s="445"/>
      <c r="DP133" s="445"/>
      <c r="DQ133" s="445"/>
      <c r="DR133" s="445"/>
      <c r="DS133" s="445"/>
      <c r="DT133" s="445"/>
      <c r="DU133" s="445"/>
      <c r="DV133" s="445"/>
    </row>
    <row r="134" spans="2:126" x14ac:dyDescent="0.25">
      <c r="AW134" s="445"/>
      <c r="AX134" s="445"/>
      <c r="AY134" s="445"/>
      <c r="AZ134" s="445"/>
      <c r="BA134" s="445"/>
      <c r="BB134" s="445"/>
      <c r="BC134" s="445"/>
      <c r="BD134" s="445"/>
      <c r="BE134" s="445"/>
      <c r="BF134" s="445"/>
      <c r="BG134" s="445"/>
      <c r="BH134" s="445"/>
      <c r="BI134" s="445"/>
      <c r="BJ134" s="445"/>
      <c r="BK134" s="445"/>
      <c r="BL134" s="445"/>
      <c r="BM134" s="445"/>
      <c r="BN134" s="445"/>
      <c r="BO134" s="445"/>
      <c r="BP134" s="445"/>
      <c r="BQ134" s="445"/>
      <c r="BR134" s="445"/>
      <c r="BS134" s="445"/>
      <c r="BT134" s="445"/>
      <c r="BU134" s="445"/>
      <c r="BV134" s="445"/>
      <c r="BW134" s="445"/>
      <c r="BX134" s="445"/>
      <c r="BY134" s="445"/>
      <c r="BZ134" s="445"/>
      <c r="CA134" s="445"/>
      <c r="CB134" s="445"/>
      <c r="CC134" s="445"/>
      <c r="CD134" s="445"/>
      <c r="CE134" s="445"/>
      <c r="CF134" s="445"/>
      <c r="CG134" s="445"/>
      <c r="CH134" s="445"/>
      <c r="CI134" s="445"/>
      <c r="CJ134" s="445"/>
      <c r="CK134" s="445"/>
      <c r="CL134" s="445"/>
      <c r="CM134" s="445"/>
      <c r="CN134" s="445"/>
      <c r="CO134" s="445"/>
      <c r="CP134" s="445"/>
      <c r="CQ134" s="445"/>
      <c r="CR134" s="445"/>
      <c r="CS134" s="445"/>
      <c r="CT134" s="445"/>
      <c r="CU134" s="445"/>
      <c r="CV134" s="445"/>
      <c r="CW134" s="445"/>
      <c r="CX134" s="445"/>
      <c r="CY134" s="445"/>
      <c r="CZ134" s="445"/>
      <c r="DA134" s="445"/>
      <c r="DB134" s="445"/>
      <c r="DC134" s="445"/>
      <c r="DD134" s="445"/>
      <c r="DE134" s="445"/>
      <c r="DF134" s="445"/>
      <c r="DG134" s="445"/>
      <c r="DH134" s="445"/>
      <c r="DI134" s="445"/>
      <c r="DJ134" s="445"/>
      <c r="DK134" s="445"/>
      <c r="DL134" s="445"/>
      <c r="DM134" s="445"/>
      <c r="DN134" s="445"/>
      <c r="DO134" s="445"/>
      <c r="DP134" s="445"/>
      <c r="DQ134" s="445"/>
      <c r="DR134" s="445"/>
      <c r="DS134" s="445"/>
      <c r="DT134" s="445"/>
      <c r="DU134" s="445"/>
      <c r="DV134" s="445"/>
    </row>
    <row r="135" spans="2:126" x14ac:dyDescent="0.25">
      <c r="AW135" s="445"/>
      <c r="AX135" s="445"/>
      <c r="AY135" s="445"/>
      <c r="AZ135" s="445"/>
      <c r="BA135" s="445"/>
      <c r="BB135" s="445"/>
      <c r="BC135" s="445"/>
      <c r="BD135" s="445"/>
      <c r="BE135" s="445"/>
      <c r="BF135" s="445"/>
      <c r="BG135" s="445"/>
      <c r="BH135" s="445"/>
      <c r="BI135" s="445"/>
      <c r="BJ135" s="445"/>
      <c r="BK135" s="445"/>
      <c r="BL135" s="445"/>
      <c r="BM135" s="445"/>
      <c r="BN135" s="445"/>
      <c r="BO135" s="445"/>
      <c r="BP135" s="445"/>
      <c r="BQ135" s="445"/>
      <c r="BR135" s="445"/>
      <c r="BS135" s="445"/>
      <c r="BT135" s="445"/>
      <c r="BU135" s="445"/>
      <c r="BV135" s="445"/>
      <c r="BW135" s="445"/>
      <c r="BX135" s="445"/>
      <c r="BY135" s="445"/>
      <c r="BZ135" s="445"/>
      <c r="CA135" s="445"/>
      <c r="CB135" s="445"/>
      <c r="CC135" s="445"/>
      <c r="CD135" s="445"/>
      <c r="CE135" s="445"/>
      <c r="CF135" s="445"/>
      <c r="CG135" s="445"/>
      <c r="CH135" s="445"/>
      <c r="CI135" s="445"/>
      <c r="CJ135" s="445"/>
      <c r="CK135" s="445"/>
      <c r="CL135" s="445"/>
      <c r="CM135" s="445"/>
      <c r="CN135" s="445"/>
      <c r="CO135" s="445"/>
      <c r="CP135" s="445"/>
      <c r="CQ135" s="445"/>
      <c r="CR135" s="445"/>
      <c r="CS135" s="445"/>
      <c r="CT135" s="445"/>
      <c r="CU135" s="445"/>
      <c r="CV135" s="445"/>
      <c r="CW135" s="445"/>
      <c r="CX135" s="445"/>
      <c r="CY135" s="445"/>
      <c r="CZ135" s="445"/>
      <c r="DA135" s="445"/>
      <c r="DB135" s="445"/>
      <c r="DC135" s="445"/>
      <c r="DD135" s="445"/>
      <c r="DE135" s="445"/>
      <c r="DF135" s="445"/>
      <c r="DG135" s="445"/>
      <c r="DH135" s="445"/>
      <c r="DI135" s="445"/>
      <c r="DJ135" s="445"/>
      <c r="DK135" s="445"/>
      <c r="DL135" s="445"/>
      <c r="DM135" s="445"/>
      <c r="DN135" s="445"/>
      <c r="DO135" s="445"/>
      <c r="DP135" s="445"/>
      <c r="DQ135" s="445"/>
      <c r="DR135" s="445"/>
      <c r="DS135" s="445"/>
      <c r="DT135" s="445"/>
      <c r="DU135" s="445"/>
      <c r="DV135" s="445"/>
    </row>
  </sheetData>
  <sheetProtection algorithmName="SHA-512" hashValue="K5N2MhX9l0gnIYU/bTjHugQIpJAarfywUjRecSSynhXvlJriK4t6I7ZdPmdW7aKHw9iy36g6u3nudncOOb3Gbw==" saltValue="QlE4Bu07pYlMU0KL8dMSAw==" spinCount="100000" sheet="1" objects="1" scenarios="1"/>
  <mergeCells count="21">
    <mergeCell ref="T8:AL8"/>
    <mergeCell ref="C6:AM6"/>
    <mergeCell ref="W10:AM10"/>
    <mergeCell ref="AM36:AN36"/>
    <mergeCell ref="AM35:AN35"/>
    <mergeCell ref="G59:G63"/>
    <mergeCell ref="AF46:AF51"/>
    <mergeCell ref="AF43:AF44"/>
    <mergeCell ref="AM37:AN37"/>
    <mergeCell ref="M14:AF14"/>
    <mergeCell ref="AG14:AH14"/>
    <mergeCell ref="AI14:AQ14"/>
    <mergeCell ref="J16:X16"/>
    <mergeCell ref="AE16:AI16"/>
    <mergeCell ref="J18:X18"/>
    <mergeCell ref="AE18:AI18"/>
    <mergeCell ref="J20:X20"/>
    <mergeCell ref="AC20:AQ20"/>
    <mergeCell ref="M22:AQ22"/>
    <mergeCell ref="AM38:AN38"/>
    <mergeCell ref="AM39:AN39"/>
  </mergeCells>
  <conditionalFormatting sqref="AG42">
    <cfRule type="iconSet" priority="107">
      <iconSet showValue="0">
        <cfvo type="percent" val="0"/>
        <cfvo type="num" val="0"/>
        <cfvo type="num" val="1"/>
      </iconSet>
    </cfRule>
  </conditionalFormatting>
  <conditionalFormatting sqref="AK63">
    <cfRule type="iconSet" priority="103">
      <iconSet showValue="0">
        <cfvo type="percent" val="0"/>
        <cfvo type="num" val="0"/>
        <cfvo type="num" val="1"/>
      </iconSet>
    </cfRule>
  </conditionalFormatting>
  <conditionalFormatting sqref="EI10:EI11">
    <cfRule type="cellIs" dxfId="118" priority="87" operator="equal">
      <formula>3</formula>
    </cfRule>
  </conditionalFormatting>
  <conditionalFormatting sqref="EL10:EL11">
    <cfRule type="cellIs" dxfId="117" priority="86" operator="equal">
      <formula>1</formula>
    </cfRule>
  </conditionalFormatting>
  <conditionalFormatting sqref="EO10:EO11">
    <cfRule type="cellIs" dxfId="116" priority="85" operator="equal">
      <formula>2</formula>
    </cfRule>
  </conditionalFormatting>
  <conditionalFormatting sqref="AU10:AU11">
    <cfRule type="cellIs" dxfId="115" priority="84" operator="equal">
      <formula>3</formula>
    </cfRule>
  </conditionalFormatting>
  <conditionalFormatting sqref="AX10:AX11">
    <cfRule type="cellIs" dxfId="114" priority="83" operator="equal">
      <formula>1</formula>
    </cfRule>
  </conditionalFormatting>
  <conditionalFormatting sqref="AM36">
    <cfRule type="expression" dxfId="113" priority="61">
      <formula>$F$40&gt;0</formula>
    </cfRule>
  </conditionalFormatting>
  <conditionalFormatting sqref="AF36:AL36">
    <cfRule type="expression" dxfId="112" priority="60">
      <formula>$F$40=0</formula>
    </cfRule>
  </conditionalFormatting>
  <conditionalFormatting sqref="AO36">
    <cfRule type="expression" dxfId="111" priority="59">
      <formula>$F$40=0</formula>
    </cfRule>
  </conditionalFormatting>
  <conditionalFormatting sqref="AO41 AO35">
    <cfRule type="expression" dxfId="110" priority="54">
      <formula>$F$42&gt;0</formula>
    </cfRule>
    <cfRule type="expression" dxfId="109" priority="55">
      <formula>$F$42=0</formula>
    </cfRule>
  </conditionalFormatting>
  <conditionalFormatting sqref="AM35">
    <cfRule type="expression" dxfId="108" priority="53">
      <formula>$F$42&gt;0</formula>
    </cfRule>
  </conditionalFormatting>
  <conditionalFormatting sqref="AM35:AN35">
    <cfRule type="expression" dxfId="107" priority="52">
      <formula>$F$42=0</formula>
    </cfRule>
  </conditionalFormatting>
  <conditionalFormatting sqref="AM36:AN36">
    <cfRule type="expression" dxfId="106" priority="51">
      <formula>$F$40=0</formula>
    </cfRule>
  </conditionalFormatting>
  <conditionalFormatting sqref="AM37">
    <cfRule type="expression" dxfId="105" priority="47">
      <formula>$F$43=0</formula>
    </cfRule>
    <cfRule type="expression" dxfId="104" priority="50">
      <formula>$F$43&gt;0</formula>
    </cfRule>
  </conditionalFormatting>
  <conditionalFormatting sqref="AF37:AL37">
    <cfRule type="expression" dxfId="103" priority="49">
      <formula>$F$43=0</formula>
    </cfRule>
  </conditionalFormatting>
  <conditionalFormatting sqref="AO37">
    <cfRule type="expression" dxfId="102" priority="48">
      <formula>$F$43=0</formula>
    </cfRule>
  </conditionalFormatting>
  <conditionalFormatting sqref="AL42">
    <cfRule type="iconSet" priority="44">
      <iconSet showValue="0">
        <cfvo type="percent" val="0"/>
        <cfvo type="num" val="0"/>
        <cfvo type="num" val="1"/>
      </iconSet>
    </cfRule>
  </conditionalFormatting>
  <conditionalFormatting sqref="AQ42">
    <cfRule type="iconSet" priority="43">
      <iconSet showValue="0">
        <cfvo type="percent" val="0"/>
        <cfvo type="num" val="0"/>
        <cfvo type="num" val="1"/>
      </iconSet>
    </cfRule>
  </conditionalFormatting>
  <conditionalFormatting sqref="AG52">
    <cfRule type="iconSet" priority="42">
      <iconSet showValue="0">
        <cfvo type="percent" val="0"/>
        <cfvo type="num" val="0"/>
        <cfvo type="num" val="1"/>
      </iconSet>
    </cfRule>
  </conditionalFormatting>
  <conditionalFormatting sqref="AQ52">
    <cfRule type="iconSet" priority="41">
      <iconSet showValue="0">
        <cfvo type="percent" val="0"/>
        <cfvo type="num" val="0"/>
        <cfvo type="num" val="1"/>
      </iconSet>
    </cfRule>
  </conditionalFormatting>
  <conditionalFormatting sqref="AG63">
    <cfRule type="iconSet" priority="40">
      <iconSet showValue="0">
        <cfvo type="percent" val="0"/>
        <cfvo type="num" val="0"/>
        <cfvo type="num" val="1"/>
      </iconSet>
    </cfRule>
  </conditionalFormatting>
  <conditionalFormatting sqref="AL63">
    <cfRule type="iconSet" priority="39">
      <iconSet showValue="0">
        <cfvo type="percent" val="0"/>
        <cfvo type="num" val="0"/>
        <cfvo type="num" val="1"/>
      </iconSet>
    </cfRule>
  </conditionalFormatting>
  <conditionalFormatting sqref="AQ63">
    <cfRule type="iconSet" priority="38">
      <iconSet showValue="0">
        <cfvo type="percent" val="0"/>
        <cfvo type="num" val="0"/>
        <cfvo type="num" val="1"/>
      </iconSet>
    </cfRule>
  </conditionalFormatting>
  <conditionalFormatting sqref="AL41">
    <cfRule type="expression" dxfId="101" priority="37">
      <formula>AL42&lt;&gt;1</formula>
    </cfRule>
    <cfRule type="expression" dxfId="100" priority="56">
      <formula>F48&gt;0</formula>
    </cfRule>
  </conditionalFormatting>
  <conditionalFormatting sqref="AG41">
    <cfRule type="expression" dxfId="99" priority="21">
      <formula>AG42&lt;&gt;1</formula>
    </cfRule>
    <cfRule type="expression" dxfId="98" priority="22">
      <formula>A48&gt;0</formula>
    </cfRule>
  </conditionalFormatting>
  <conditionalFormatting sqref="AQ41">
    <cfRule type="expression" dxfId="97" priority="19">
      <formula>AQ42&lt;&gt;1</formula>
    </cfRule>
    <cfRule type="expression" dxfId="96" priority="20">
      <formula>K48&gt;0</formula>
    </cfRule>
  </conditionalFormatting>
  <conditionalFormatting sqref="AQ62">
    <cfRule type="expression" dxfId="95" priority="11">
      <formula>AQ63&lt;&gt;1</formula>
    </cfRule>
    <cfRule type="expression" dxfId="94" priority="12">
      <formula>K69&gt;0</formula>
    </cfRule>
  </conditionalFormatting>
  <conditionalFormatting sqref="AL62">
    <cfRule type="expression" dxfId="93" priority="9">
      <formula>AL63&lt;&gt;1</formula>
    </cfRule>
    <cfRule type="expression" dxfId="92" priority="10">
      <formula>F69&gt;0</formula>
    </cfRule>
  </conditionalFormatting>
  <conditionalFormatting sqref="AG62">
    <cfRule type="expression" dxfId="91" priority="7">
      <formula>AG63&lt;&gt;1</formula>
    </cfRule>
    <cfRule type="expression" dxfId="90" priority="8">
      <formula>A69&gt;0</formula>
    </cfRule>
  </conditionalFormatting>
  <conditionalFormatting sqref="AG51">
    <cfRule type="expression" dxfId="89" priority="5">
      <formula>AG52&lt;&gt;1</formula>
    </cfRule>
    <cfRule type="expression" dxfId="88" priority="6">
      <formula>A58&gt;0</formula>
    </cfRule>
  </conditionalFormatting>
  <conditionalFormatting sqref="AQ51">
    <cfRule type="expression" dxfId="87" priority="3">
      <formula>AQ52&lt;&gt;1</formula>
    </cfRule>
    <cfRule type="expression" dxfId="86" priority="4">
      <formula>K58&gt;0</formula>
    </cfRule>
  </conditionalFormatting>
  <conditionalFormatting sqref="AF41 AF35 AL35">
    <cfRule type="expression" priority="58">
      <formula>$F$42&gt;0</formula>
    </cfRule>
    <cfRule type="expression" dxfId="85" priority="62">
      <formula>$F$42=0</formula>
    </cfRule>
  </conditionalFormatting>
  <pageMargins left="0.7" right="0.7" top="0.78740157499999996" bottom="0.78740157499999996" header="0.3" footer="0.3"/>
  <pageSetup paperSize="9" scale="72" orientation="portrait" r:id="rId1"/>
  <colBreaks count="2" manualBreakCount="2">
    <brk id="47" max="59" man="1"/>
    <brk id="80" max="59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locked="0" defaultSize="0" autoFill="0" autoLine="0" autoPict="0">
                <anchor moveWithCells="1">
                  <from>
                    <xdr:col>19</xdr:col>
                    <xdr:colOff>142875</xdr:colOff>
                    <xdr:row>41</xdr:row>
                    <xdr:rowOff>161925</xdr:rowOff>
                  </from>
                  <to>
                    <xdr:col>21</xdr:col>
                    <xdr:colOff>19050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locked="0" defaultSize="0" autoFill="0" autoLine="0" autoPict="0">
                <anchor moveWithCells="1">
                  <from>
                    <xdr:col>15</xdr:col>
                    <xdr:colOff>85725</xdr:colOff>
                    <xdr:row>41</xdr:row>
                    <xdr:rowOff>152400</xdr:rowOff>
                  </from>
                  <to>
                    <xdr:col>16</xdr:col>
                    <xdr:colOff>152400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locked="0" defaultSize="0" autoFill="0" autoLine="0" autoPict="0">
                <anchor moveWithCells="1">
                  <from>
                    <xdr:col>10</xdr:col>
                    <xdr:colOff>180975</xdr:colOff>
                    <xdr:row>41</xdr:row>
                    <xdr:rowOff>161925</xdr:rowOff>
                  </from>
                  <to>
                    <xdr:col>12</xdr:col>
                    <xdr:colOff>66675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locked="0" defaultSize="0" autoFill="0" autoLine="0" autoPict="0">
                <anchor moveWithCells="1">
                  <from>
                    <xdr:col>19</xdr:col>
                    <xdr:colOff>190500</xdr:colOff>
                    <xdr:row>51</xdr:row>
                    <xdr:rowOff>38100</xdr:rowOff>
                  </from>
                  <to>
                    <xdr:col>21</xdr:col>
                    <xdr:colOff>66675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locked="0" defaultSize="0" autoFill="0" autoLine="0" autoPict="0">
                <anchor moveWithCells="1">
                  <from>
                    <xdr:col>10</xdr:col>
                    <xdr:colOff>171450</xdr:colOff>
                    <xdr:row>51</xdr:row>
                    <xdr:rowOff>38100</xdr:rowOff>
                  </from>
                  <to>
                    <xdr:col>12</xdr:col>
                    <xdr:colOff>66675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locked="0" defaultSize="0" autoFill="0" autoLine="0" autoPict="0">
                <anchor moveWithCells="1">
                  <from>
                    <xdr:col>19</xdr:col>
                    <xdr:colOff>190500</xdr:colOff>
                    <xdr:row>61</xdr:row>
                    <xdr:rowOff>152400</xdr:rowOff>
                  </from>
                  <to>
                    <xdr:col>21</xdr:col>
                    <xdr:colOff>66675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Check Box 7">
              <controlPr locked="0" defaultSize="0" autoFill="0" autoLine="0" autoPict="0">
                <anchor moveWithCells="1">
                  <from>
                    <xdr:col>15</xdr:col>
                    <xdr:colOff>85725</xdr:colOff>
                    <xdr:row>61</xdr:row>
                    <xdr:rowOff>152400</xdr:rowOff>
                  </from>
                  <to>
                    <xdr:col>16</xdr:col>
                    <xdr:colOff>152400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Check Box 8">
              <controlPr locked="0" defaultSize="0" autoFill="0" autoLine="0" autoPict="0">
                <anchor moveWithCells="1">
                  <from>
                    <xdr:col>10</xdr:col>
                    <xdr:colOff>180975</xdr:colOff>
                    <xdr:row>61</xdr:row>
                    <xdr:rowOff>161925</xdr:rowOff>
                  </from>
                  <to>
                    <xdr:col>12</xdr:col>
                    <xdr:colOff>66675</xdr:colOff>
                    <xdr:row>63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theme="9" tint="0.79998168889431442"/>
  </sheetPr>
  <dimension ref="A1:HI254"/>
  <sheetViews>
    <sheetView showGridLines="0" topLeftCell="A25" zoomScaleNormal="100" workbookViewId="0">
      <selection activeCell="B25" sqref="B1:B1048576"/>
    </sheetView>
  </sheetViews>
  <sheetFormatPr defaultRowHeight="15" x14ac:dyDescent="0.25"/>
  <cols>
    <col min="1" max="1" width="2.85546875" style="515" customWidth="1"/>
    <col min="2" max="2" width="2.7109375" style="139" hidden="1" customWidth="1"/>
    <col min="3" max="40" width="2.5703125" style="101" customWidth="1"/>
    <col min="41" max="49" width="9.140625" style="101"/>
    <col min="50" max="50" width="5" style="101" customWidth="1"/>
    <col min="51" max="51" width="6" customWidth="1"/>
    <col min="52" max="52" width="4.5703125" style="101" customWidth="1"/>
    <col min="53" max="56" width="9.140625" style="101"/>
    <col min="57" max="57" width="9.140625" style="101" customWidth="1"/>
    <col min="58" max="59" width="9.140625" style="101"/>
    <col min="60" max="60" width="9.7109375" style="101" customWidth="1"/>
    <col min="61" max="80" width="9.140625" style="101"/>
    <col min="81" max="152" width="9.140625" style="103"/>
    <col min="153" max="161" width="9.140625" style="101"/>
    <col min="162" max="162" width="5" style="101" customWidth="1"/>
    <col min="163" max="163" width="6" customWidth="1"/>
    <col min="164" max="164" width="4.5703125" style="101" customWidth="1"/>
    <col min="165" max="168" width="9.140625" style="101"/>
    <col min="169" max="169" width="0" style="101" hidden="1" customWidth="1"/>
    <col min="170" max="192" width="9.140625" style="101"/>
    <col min="193" max="217" width="9.140625" style="103"/>
    <col min="218" max="16384" width="9.140625" style="101"/>
  </cols>
  <sheetData>
    <row r="1" spans="1:217" ht="12" customHeight="1" x14ac:dyDescent="0.25">
      <c r="A1" s="514"/>
      <c r="B1" s="95"/>
      <c r="C1" s="96" t="s">
        <v>0</v>
      </c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 t="s">
        <v>1</v>
      </c>
      <c r="Q1" s="98"/>
      <c r="R1" s="98"/>
      <c r="S1" s="98"/>
      <c r="T1" s="98"/>
      <c r="U1" s="98"/>
      <c r="V1" s="98"/>
      <c r="W1" s="98"/>
      <c r="X1" s="97"/>
      <c r="Y1" s="97"/>
      <c r="Z1" s="97"/>
      <c r="AA1" s="97"/>
      <c r="AB1" s="97"/>
      <c r="AC1" s="97"/>
      <c r="AD1" s="97"/>
      <c r="AE1" s="97"/>
      <c r="AF1" s="100" t="s">
        <v>44</v>
      </c>
      <c r="AG1" s="97"/>
      <c r="AH1" s="97"/>
      <c r="AI1" s="97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531" t="s">
        <v>5</v>
      </c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531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</row>
    <row r="2" spans="1:217" ht="12" customHeight="1" x14ac:dyDescent="0.25">
      <c r="A2" s="514"/>
      <c r="B2" s="95"/>
      <c r="C2" s="104" t="s">
        <v>3</v>
      </c>
      <c r="D2" s="97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9" t="s">
        <v>4</v>
      </c>
      <c r="Q2" s="98"/>
      <c r="R2" s="98"/>
      <c r="S2" s="98"/>
      <c r="T2" s="98"/>
      <c r="U2" s="98"/>
      <c r="V2" s="98"/>
      <c r="W2" s="98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531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531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</row>
    <row r="3" spans="1:217" ht="12" customHeight="1" x14ac:dyDescent="0.25">
      <c r="A3" s="514"/>
      <c r="B3" s="95"/>
      <c r="C3" s="104" t="s">
        <v>6</v>
      </c>
      <c r="D3" s="97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531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531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</row>
    <row r="4" spans="1:217" ht="1.5" customHeight="1" x14ac:dyDescent="0.25">
      <c r="A4" s="514"/>
      <c r="B4" s="95"/>
      <c r="C4" s="10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531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531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</row>
    <row r="5" spans="1:217" ht="1.5" customHeight="1" x14ac:dyDescent="0.25">
      <c r="A5" s="514"/>
      <c r="B5" s="95"/>
      <c r="C5" s="105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531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531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</row>
    <row r="6" spans="1:217" ht="15" customHeight="1" x14ac:dyDescent="0.25">
      <c r="A6" s="514"/>
      <c r="B6" s="95"/>
      <c r="C6" s="577" t="s">
        <v>45</v>
      </c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7"/>
      <c r="AA6" s="577"/>
      <c r="AB6" s="577"/>
      <c r="AC6" s="577"/>
      <c r="AD6" s="577"/>
      <c r="AE6" s="577"/>
      <c r="AF6" s="577"/>
      <c r="AG6" s="577"/>
      <c r="AH6" s="577"/>
      <c r="AI6" s="577"/>
      <c r="AJ6" s="577"/>
      <c r="AK6" s="577"/>
      <c r="AL6" s="577"/>
      <c r="AM6" s="577"/>
      <c r="AN6" s="577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531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531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</row>
    <row r="7" spans="1:217" ht="2.25" customHeight="1" x14ac:dyDescent="0.25">
      <c r="A7" s="514"/>
      <c r="B7" s="95"/>
      <c r="C7" s="107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8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531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531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</row>
    <row r="8" spans="1:217" ht="21" customHeight="1" x14ac:dyDescent="0.35">
      <c r="A8" s="514"/>
      <c r="B8" s="95"/>
      <c r="C8" s="110" t="s">
        <v>7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R8" s="576" t="str">
        <f>IF('A - DEFINICE SD'!S7&lt;&gt;"",'A - DEFINICE SD'!S7,"")</f>
        <v/>
      </c>
      <c r="S8" s="576"/>
      <c r="T8" s="576"/>
      <c r="U8" s="576"/>
      <c r="V8" s="576"/>
      <c r="W8" s="576"/>
      <c r="X8" s="576"/>
      <c r="Y8" s="576"/>
      <c r="Z8" s="576"/>
      <c r="AA8" s="576"/>
      <c r="AB8" s="576"/>
      <c r="AC8" s="576"/>
      <c r="AD8" s="576"/>
      <c r="AE8" s="576"/>
      <c r="AF8" s="576"/>
      <c r="AG8" s="576"/>
      <c r="AH8" s="576"/>
      <c r="AI8" s="576"/>
      <c r="AJ8" s="576"/>
      <c r="AK8" s="576"/>
      <c r="AL8" s="576"/>
      <c r="AM8" s="576"/>
      <c r="AN8" s="108"/>
      <c r="AO8" s="102"/>
      <c r="AP8" s="111" t="s">
        <v>46</v>
      </c>
      <c r="AQ8" s="102"/>
      <c r="AR8" s="102"/>
      <c r="AS8" s="102"/>
      <c r="AT8" s="102"/>
      <c r="AU8" s="102"/>
      <c r="AV8" s="102"/>
      <c r="AW8" s="102"/>
      <c r="AX8" s="102"/>
      <c r="AY8" s="531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EW8" s="102"/>
      <c r="EX8" s="111"/>
      <c r="EY8" s="102"/>
      <c r="EZ8" s="102"/>
      <c r="FA8" s="102"/>
      <c r="FB8" s="102"/>
      <c r="FC8" s="102"/>
      <c r="FD8" s="102"/>
      <c r="FE8" s="102"/>
      <c r="FF8" s="102"/>
      <c r="FG8" s="531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</row>
    <row r="9" spans="1:217" ht="6.75" customHeight="1" x14ac:dyDescent="0.25">
      <c r="A9" s="514"/>
      <c r="B9" s="95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8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531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531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</row>
    <row r="10" spans="1:217" customFormat="1" ht="12" customHeight="1" x14ac:dyDescent="0.25">
      <c r="A10" s="514"/>
      <c r="B10" s="112"/>
      <c r="C10" s="113" t="s">
        <v>8</v>
      </c>
      <c r="D10" s="113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581" t="str">
        <f>IF('A - DEFINICE SD'!U9&lt;&gt;"",'A - DEFINICE SD'!U9,"")</f>
        <v/>
      </c>
      <c r="V10" s="582"/>
      <c r="W10" s="582"/>
      <c r="X10" s="582"/>
      <c r="Y10" s="582"/>
      <c r="Z10" s="582"/>
      <c r="AA10" s="582"/>
      <c r="AB10" s="582"/>
      <c r="AC10" s="582"/>
      <c r="AD10" s="582"/>
      <c r="AE10" s="582"/>
      <c r="AF10" s="582"/>
      <c r="AG10" s="582"/>
      <c r="AH10" s="582"/>
      <c r="AI10" s="582"/>
      <c r="AJ10" s="582"/>
      <c r="AK10" s="582"/>
      <c r="AL10" s="582"/>
      <c r="AM10" s="582"/>
      <c r="AN10" s="583"/>
      <c r="AO10" s="115"/>
      <c r="AP10" s="116"/>
      <c r="AQ10" s="116"/>
      <c r="AR10" s="116"/>
      <c r="AS10" s="116"/>
      <c r="AT10" s="116"/>
      <c r="AU10" s="117">
        <f>$AU$2</f>
        <v>0</v>
      </c>
      <c r="AV10" s="116"/>
      <c r="AW10" s="116"/>
      <c r="AX10" s="117">
        <f>$AX$2</f>
        <v>0</v>
      </c>
      <c r="AY10" s="531"/>
      <c r="AZ10" s="118"/>
      <c r="BA10" s="119">
        <f>$BA$2</f>
        <v>0</v>
      </c>
      <c r="BB10" s="118"/>
      <c r="BC10" s="94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115"/>
      <c r="EX10" s="116"/>
      <c r="EY10" s="116"/>
      <c r="EZ10" s="116"/>
      <c r="FA10" s="116"/>
      <c r="FB10" s="116"/>
      <c r="FC10" s="117"/>
      <c r="FD10" s="116"/>
      <c r="FE10" s="116"/>
      <c r="FF10" s="117"/>
      <c r="FG10" s="531"/>
      <c r="FH10" s="118"/>
      <c r="FI10" s="119"/>
      <c r="FJ10" s="118"/>
      <c r="FK10" s="94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</row>
    <row r="11" spans="1:217" customFormat="1" ht="6" customHeight="1" x14ac:dyDescent="0.25">
      <c r="A11" s="514"/>
      <c r="B11" s="112"/>
      <c r="C11" s="120"/>
      <c r="D11" s="120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15"/>
      <c r="AP11" s="116"/>
      <c r="AQ11" s="116"/>
      <c r="AR11" s="116"/>
      <c r="AS11" s="116"/>
      <c r="AT11" s="116"/>
      <c r="AU11" s="117">
        <f>$AU$2</f>
        <v>0</v>
      </c>
      <c r="AV11" s="116"/>
      <c r="AW11" s="116"/>
      <c r="AX11" s="117">
        <f>$AX$2</f>
        <v>0</v>
      </c>
      <c r="AY11" s="531"/>
      <c r="AZ11" s="118"/>
      <c r="BA11" s="119">
        <f>$BA$2</f>
        <v>0</v>
      </c>
      <c r="BB11" s="118"/>
      <c r="BC11" s="94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115"/>
      <c r="EX11" s="116"/>
      <c r="EY11" s="116"/>
      <c r="EZ11" s="116"/>
      <c r="FA11" s="116"/>
      <c r="FB11" s="116"/>
      <c r="FC11" s="117"/>
      <c r="FD11" s="116"/>
      <c r="FE11" s="116"/>
      <c r="FF11" s="117"/>
      <c r="FG11" s="531"/>
      <c r="FH11" s="118"/>
      <c r="FI11" s="119"/>
      <c r="FJ11" s="118"/>
      <c r="FK11" s="94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</row>
    <row r="12" spans="1:217" ht="15" customHeight="1" x14ac:dyDescent="0.25">
      <c r="A12" s="514"/>
      <c r="B12" s="95"/>
      <c r="C12" s="123" t="s">
        <v>9</v>
      </c>
      <c r="D12" s="108"/>
      <c r="E12" s="108"/>
      <c r="F12" s="108"/>
      <c r="G12" s="108"/>
      <c r="H12" s="108"/>
      <c r="I12" s="108"/>
      <c r="J12" s="108"/>
      <c r="K12" s="108"/>
      <c r="L12" s="124" t="s">
        <v>229</v>
      </c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531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531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</row>
    <row r="13" spans="1:217" ht="2.25" customHeight="1" x14ac:dyDescent="0.25">
      <c r="A13" s="514"/>
      <c r="B13" s="95"/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8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531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531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</row>
    <row r="14" spans="1:217" ht="17.25" customHeight="1" x14ac:dyDescent="0.25">
      <c r="A14" s="514"/>
      <c r="B14" s="95"/>
      <c r="C14" s="125" t="s">
        <v>10</v>
      </c>
      <c r="D14" s="99"/>
      <c r="E14" s="99"/>
      <c r="F14" s="99"/>
      <c r="G14" s="99"/>
      <c r="H14" s="99"/>
      <c r="I14" s="572" t="str">
        <f>IF('A - DEFINICE SD'!J13&lt;&gt;"",'A - DEFINICE SD'!J13,"")</f>
        <v/>
      </c>
      <c r="J14" s="572"/>
      <c r="K14" s="572"/>
      <c r="L14" s="572"/>
      <c r="M14" s="572"/>
      <c r="N14" s="572"/>
      <c r="O14" s="572"/>
      <c r="P14" s="572"/>
      <c r="Q14" s="572"/>
      <c r="R14" s="572"/>
      <c r="S14" s="572"/>
      <c r="T14" s="572"/>
      <c r="U14" s="572"/>
      <c r="V14" s="572"/>
      <c r="W14" s="572"/>
      <c r="X14" s="572"/>
      <c r="Y14" s="572"/>
      <c r="Z14" s="572"/>
      <c r="AA14" s="572"/>
      <c r="AB14" s="572"/>
      <c r="AC14" s="573"/>
      <c r="AD14" s="573"/>
      <c r="AE14" s="572" t="str">
        <f>IF('A - DEFINICE SD'!AF13&lt;&gt;"",'A - DEFINICE SD'!AF13,"")</f>
        <v/>
      </c>
      <c r="AF14" s="572"/>
      <c r="AG14" s="572"/>
      <c r="AH14" s="572"/>
      <c r="AI14" s="572"/>
      <c r="AJ14" s="572"/>
      <c r="AK14" s="572"/>
      <c r="AL14" s="572"/>
      <c r="AM14" s="572"/>
      <c r="AN14" s="99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531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531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</row>
    <row r="15" spans="1:217" ht="2.25" customHeight="1" x14ac:dyDescent="0.25">
      <c r="A15" s="514"/>
      <c r="B15" s="95"/>
      <c r="C15" s="125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531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531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</row>
    <row r="16" spans="1:217" ht="17.25" customHeight="1" x14ac:dyDescent="0.25">
      <c r="A16" s="514"/>
      <c r="B16" s="95"/>
      <c r="C16" s="125" t="s">
        <v>12</v>
      </c>
      <c r="D16" s="99"/>
      <c r="E16" s="99"/>
      <c r="F16" s="572" t="str">
        <f>IF('A - DEFINICE SD'!G15&lt;&gt;"",'A - DEFINICE SD'!G15,"")</f>
        <v/>
      </c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572"/>
      <c r="S16" s="572"/>
      <c r="T16" s="572"/>
      <c r="U16" s="99"/>
      <c r="V16" s="125"/>
      <c r="W16" s="99"/>
      <c r="X16" s="99"/>
      <c r="Y16" s="99"/>
      <c r="Z16" s="99"/>
      <c r="AA16" s="572" t="str">
        <f>IF('A - DEFINICE SD'!AB15&lt;&gt;"",'A - DEFINICE SD'!AB15,"")</f>
        <v/>
      </c>
      <c r="AB16" s="572"/>
      <c r="AC16" s="572"/>
      <c r="AD16" s="572"/>
      <c r="AE16" s="572"/>
      <c r="AF16" s="99"/>
      <c r="AG16" s="99"/>
      <c r="AH16" s="99"/>
      <c r="AI16" s="99"/>
      <c r="AJ16" s="99"/>
      <c r="AK16" s="99"/>
      <c r="AL16" s="99"/>
      <c r="AM16" s="99"/>
      <c r="AN16" s="99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531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531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</row>
    <row r="17" spans="1:192" ht="2.25" customHeight="1" x14ac:dyDescent="0.25">
      <c r="A17" s="514"/>
      <c r="B17" s="95"/>
      <c r="C17" s="125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125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531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531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</row>
    <row r="18" spans="1:192" ht="17.25" customHeight="1" x14ac:dyDescent="0.25">
      <c r="A18" s="514"/>
      <c r="B18" s="95"/>
      <c r="C18" s="125" t="s">
        <v>14</v>
      </c>
      <c r="D18" s="99"/>
      <c r="E18" s="99"/>
      <c r="F18" s="572" t="str">
        <f>IF('A - DEFINICE SD'!G17&lt;&gt;"",'A - DEFINICE SD'!G17,"")</f>
        <v/>
      </c>
      <c r="G18" s="572"/>
      <c r="H18" s="572"/>
      <c r="I18" s="572"/>
      <c r="J18" s="572"/>
      <c r="K18" s="572"/>
      <c r="L18" s="572"/>
      <c r="M18" s="572"/>
      <c r="N18" s="572"/>
      <c r="O18" s="572"/>
      <c r="P18" s="572"/>
      <c r="Q18" s="572"/>
      <c r="R18" s="572"/>
      <c r="S18" s="572"/>
      <c r="T18" s="572"/>
      <c r="U18" s="99"/>
      <c r="V18" s="125" t="s">
        <v>15</v>
      </c>
      <c r="W18" s="99"/>
      <c r="X18" s="99"/>
      <c r="Y18" s="99"/>
      <c r="Z18" s="99"/>
      <c r="AA18" s="572" t="str">
        <f>IF('A - DEFINICE SD'!AB17&lt;&gt;"",'A - DEFINICE SD'!AB17,"")</f>
        <v/>
      </c>
      <c r="AB18" s="572"/>
      <c r="AC18" s="572"/>
      <c r="AD18" s="572"/>
      <c r="AE18" s="572"/>
      <c r="AF18" s="99"/>
      <c r="AG18" s="99"/>
      <c r="AH18" s="99"/>
      <c r="AI18" s="99"/>
      <c r="AJ18" s="99"/>
      <c r="AK18" s="99"/>
      <c r="AL18" s="99"/>
      <c r="AM18" s="99"/>
      <c r="AN18" s="99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531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531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</row>
    <row r="19" spans="1:192" ht="2.25" customHeight="1" x14ac:dyDescent="0.25">
      <c r="A19" s="514"/>
      <c r="B19" s="95"/>
      <c r="C19" s="125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531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531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</row>
    <row r="20" spans="1:192" ht="17.25" customHeight="1" x14ac:dyDescent="0.25">
      <c r="A20" s="514"/>
      <c r="B20" s="95"/>
      <c r="C20" s="125" t="s">
        <v>16</v>
      </c>
      <c r="D20" s="99"/>
      <c r="E20" s="99"/>
      <c r="F20" s="572" t="str">
        <f>IF('A - DEFINICE SD'!G19&lt;&gt;"",'A - DEFINICE SD'!G19,"")</f>
        <v/>
      </c>
      <c r="G20" s="572"/>
      <c r="H20" s="572"/>
      <c r="I20" s="572"/>
      <c r="J20" s="572"/>
      <c r="K20" s="572"/>
      <c r="L20" s="572"/>
      <c r="M20" s="572"/>
      <c r="N20" s="572"/>
      <c r="O20" s="572"/>
      <c r="P20" s="572"/>
      <c r="Q20" s="572"/>
      <c r="R20" s="572"/>
      <c r="S20" s="572"/>
      <c r="T20" s="572"/>
      <c r="U20" s="97"/>
      <c r="V20" s="126" t="s">
        <v>17</v>
      </c>
      <c r="W20" s="127"/>
      <c r="X20" s="128"/>
      <c r="Y20" s="574" t="str">
        <f>IF('A - DEFINICE SD'!Z19&lt;&gt;"",'A - DEFINICE SD'!Z19,"")</f>
        <v/>
      </c>
      <c r="Z20" s="574"/>
      <c r="AA20" s="574"/>
      <c r="AB20" s="574"/>
      <c r="AC20" s="574"/>
      <c r="AD20" s="574"/>
      <c r="AE20" s="574"/>
      <c r="AF20" s="574"/>
      <c r="AG20" s="574"/>
      <c r="AH20" s="574"/>
      <c r="AI20" s="574"/>
      <c r="AJ20" s="574"/>
      <c r="AK20" s="574"/>
      <c r="AL20" s="574"/>
      <c r="AM20" s="574"/>
      <c r="AN20" s="99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531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531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</row>
    <row r="21" spans="1:192" ht="2.25" customHeight="1" x14ac:dyDescent="0.25">
      <c r="A21" s="514"/>
      <c r="B21" s="95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531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531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</row>
    <row r="22" spans="1:192" ht="17.25" customHeight="1" x14ac:dyDescent="0.25">
      <c r="A22" s="514"/>
      <c r="B22" s="95"/>
      <c r="C22" s="125" t="s">
        <v>18</v>
      </c>
      <c r="D22" s="99"/>
      <c r="E22" s="99"/>
      <c r="F22" s="99"/>
      <c r="G22" s="99"/>
      <c r="H22" s="99"/>
      <c r="I22" s="572" t="str">
        <f>IF('A - DEFINICE SD'!J21&lt;&gt;"",'A - DEFINICE SD'!J21,"")</f>
        <v/>
      </c>
      <c r="J22" s="572"/>
      <c r="K22" s="572"/>
      <c r="L22" s="572"/>
      <c r="M22" s="572"/>
      <c r="N22" s="572"/>
      <c r="O22" s="572"/>
      <c r="P22" s="572"/>
      <c r="Q22" s="572"/>
      <c r="R22" s="572"/>
      <c r="S22" s="572"/>
      <c r="T22" s="572"/>
      <c r="U22" s="572"/>
      <c r="V22" s="572"/>
      <c r="W22" s="572"/>
      <c r="X22" s="572"/>
      <c r="Y22" s="572"/>
      <c r="Z22" s="572"/>
      <c r="AA22" s="572"/>
      <c r="AB22" s="572"/>
      <c r="AC22" s="572"/>
      <c r="AD22" s="572"/>
      <c r="AE22" s="572"/>
      <c r="AF22" s="572"/>
      <c r="AG22" s="572"/>
      <c r="AH22" s="572"/>
      <c r="AI22" s="572"/>
      <c r="AJ22" s="572"/>
      <c r="AK22" s="572"/>
      <c r="AL22" s="572"/>
      <c r="AM22" s="572"/>
      <c r="AN22" s="99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531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531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</row>
    <row r="23" spans="1:192" ht="3" customHeight="1" x14ac:dyDescent="0.25">
      <c r="A23" s="514"/>
      <c r="B23" s="95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531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531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</row>
    <row r="24" spans="1:192" x14ac:dyDescent="0.25">
      <c r="A24" s="514"/>
      <c r="B24" s="95"/>
      <c r="D24" s="129" t="s">
        <v>47</v>
      </c>
      <c r="E24" s="130"/>
      <c r="F24" s="130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531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531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</row>
    <row r="25" spans="1:192" x14ac:dyDescent="0.25">
      <c r="A25" s="514"/>
      <c r="B25" s="95"/>
      <c r="D25" s="129" t="s">
        <v>48</v>
      </c>
      <c r="E25" s="130"/>
      <c r="F25" s="130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531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531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</row>
    <row r="26" spans="1:192" ht="15.75" thickBot="1" x14ac:dyDescent="0.3">
      <c r="A26" s="514"/>
      <c r="B26" s="95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531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531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</row>
    <row r="27" spans="1:192" x14ac:dyDescent="0.25">
      <c r="A27" s="514"/>
      <c r="B27" s="95">
        <v>1</v>
      </c>
      <c r="S27" s="585" t="s">
        <v>49</v>
      </c>
      <c r="T27" s="586"/>
      <c r="U27" s="589" t="s">
        <v>50</v>
      </c>
      <c r="V27" s="589"/>
      <c r="W27" s="589"/>
      <c r="X27" s="589"/>
      <c r="Y27" s="589"/>
      <c r="Z27" s="589"/>
      <c r="AA27" s="589"/>
      <c r="AB27" s="589"/>
      <c r="AC27" s="589"/>
      <c r="AD27" s="591"/>
      <c r="AE27" s="591"/>
      <c r="AF27" s="591"/>
      <c r="AG27" s="591"/>
      <c r="AH27" s="591"/>
      <c r="AI27" s="591"/>
      <c r="AJ27" s="591"/>
      <c r="AK27" s="593" t="s">
        <v>51</v>
      </c>
      <c r="AL27" s="593"/>
      <c r="AM27" s="594"/>
      <c r="AN27" s="584">
        <f>IF(B27&gt;1,IF(B27&lt;20,0,IF(AD29&lt;&gt;"",0,1)),1)</f>
        <v>1</v>
      </c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531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531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</row>
    <row r="28" spans="1:192" x14ac:dyDescent="0.25">
      <c r="A28" s="514"/>
      <c r="B28" s="95"/>
      <c r="S28" s="587"/>
      <c r="T28" s="588"/>
      <c r="U28" s="590"/>
      <c r="V28" s="590"/>
      <c r="W28" s="590"/>
      <c r="X28" s="590"/>
      <c r="Y28" s="590"/>
      <c r="Z28" s="590"/>
      <c r="AA28" s="590"/>
      <c r="AB28" s="590"/>
      <c r="AC28" s="590"/>
      <c r="AD28" s="592"/>
      <c r="AE28" s="592"/>
      <c r="AF28" s="592"/>
      <c r="AG28" s="592"/>
      <c r="AH28" s="592"/>
      <c r="AI28" s="592"/>
      <c r="AJ28" s="592"/>
      <c r="AK28" s="595"/>
      <c r="AL28" s="595"/>
      <c r="AM28" s="596"/>
      <c r="AN28" s="584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531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531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</row>
    <row r="29" spans="1:192" ht="15" customHeight="1" x14ac:dyDescent="0.25">
      <c r="A29" s="514"/>
      <c r="B29" s="95"/>
      <c r="S29" s="597" t="str">
        <f>IF(B27=20,"ATYP zadejte ručně odstín RAL",IF(AD29&lt;&gt;"","Smažte ručně zadanou hodnotu RAL",""))</f>
        <v/>
      </c>
      <c r="T29" s="598"/>
      <c r="U29" s="598"/>
      <c r="V29" s="598"/>
      <c r="W29" s="598"/>
      <c r="X29" s="598"/>
      <c r="Y29" s="598"/>
      <c r="Z29" s="598"/>
      <c r="AA29" s="598"/>
      <c r="AB29" s="598"/>
      <c r="AC29" s="598"/>
      <c r="AD29" s="601"/>
      <c r="AE29" s="601"/>
      <c r="AF29" s="601"/>
      <c r="AG29" s="601"/>
      <c r="AH29" s="601"/>
      <c r="AI29" s="601"/>
      <c r="AJ29" s="601"/>
      <c r="AK29" s="603" t="str">
        <f>IF(B27=20,"RAL","")</f>
        <v/>
      </c>
      <c r="AL29" s="603"/>
      <c r="AM29" s="604"/>
      <c r="AN29" s="131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531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531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</row>
    <row r="30" spans="1:192" ht="15" customHeight="1" thickBot="1" x14ac:dyDescent="0.3">
      <c r="A30" s="514"/>
      <c r="B30" s="95"/>
      <c r="S30" s="599"/>
      <c r="T30" s="600"/>
      <c r="U30" s="600"/>
      <c r="V30" s="600"/>
      <c r="W30" s="600"/>
      <c r="X30" s="600"/>
      <c r="Y30" s="600"/>
      <c r="Z30" s="600"/>
      <c r="AA30" s="600"/>
      <c r="AB30" s="600"/>
      <c r="AC30" s="600"/>
      <c r="AD30" s="602"/>
      <c r="AE30" s="602"/>
      <c r="AF30" s="602"/>
      <c r="AG30" s="602"/>
      <c r="AH30" s="602"/>
      <c r="AI30" s="602"/>
      <c r="AJ30" s="602"/>
      <c r="AK30" s="605"/>
      <c r="AL30" s="605"/>
      <c r="AM30" s="606"/>
      <c r="AN30" s="131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531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531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</row>
    <row r="31" spans="1:192" ht="5.25" customHeight="1" thickBot="1" x14ac:dyDescent="0.3">
      <c r="A31" s="514"/>
      <c r="B31" s="95"/>
      <c r="AN31" s="131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531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531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</row>
    <row r="32" spans="1:192" ht="26.25" x14ac:dyDescent="0.25">
      <c r="A32" s="514"/>
      <c r="B32" s="95">
        <v>1</v>
      </c>
      <c r="S32" s="607" t="s">
        <v>52</v>
      </c>
      <c r="T32" s="608"/>
      <c r="U32" s="609" t="s">
        <v>53</v>
      </c>
      <c r="V32" s="609"/>
      <c r="W32" s="609"/>
      <c r="X32" s="609"/>
      <c r="Y32" s="609"/>
      <c r="Z32" s="609"/>
      <c r="AA32" s="609"/>
      <c r="AB32" s="609"/>
      <c r="AC32" s="609"/>
      <c r="AD32" s="132"/>
      <c r="AE32" s="132"/>
      <c r="AF32" s="132"/>
      <c r="AG32" s="132"/>
      <c r="AH32" s="132"/>
      <c r="AI32" s="132"/>
      <c r="AJ32" s="132"/>
      <c r="AK32" s="610" t="s">
        <v>51</v>
      </c>
      <c r="AL32" s="610"/>
      <c r="AM32" s="611"/>
      <c r="AN32" s="133">
        <f>IF(B32&gt;1,IF(B32&lt;20,0,IF(AD33&lt;&gt;"",0,1)),1)</f>
        <v>1</v>
      </c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531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531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</row>
    <row r="33" spans="1:192" ht="15" customHeight="1" x14ac:dyDescent="0.25">
      <c r="A33" s="514"/>
      <c r="B33" s="95"/>
      <c r="S33" s="597" t="str">
        <f>IF(B32=20,"ATYP zadejte ručně odstín RAL",IF(AD33&lt;&gt;"","Smažte ručně zadanou hodnotu RAL",""))</f>
        <v/>
      </c>
      <c r="T33" s="598"/>
      <c r="U33" s="598"/>
      <c r="V33" s="598"/>
      <c r="W33" s="598"/>
      <c r="X33" s="598"/>
      <c r="Y33" s="598"/>
      <c r="Z33" s="598"/>
      <c r="AA33" s="598"/>
      <c r="AB33" s="598"/>
      <c r="AC33" s="598"/>
      <c r="AD33" s="601"/>
      <c r="AE33" s="601"/>
      <c r="AF33" s="601"/>
      <c r="AG33" s="601"/>
      <c r="AH33" s="601"/>
      <c r="AI33" s="601"/>
      <c r="AJ33" s="601"/>
      <c r="AK33" s="603" t="str">
        <f>IF(B32=20,"RAL","")</f>
        <v/>
      </c>
      <c r="AL33" s="603"/>
      <c r="AM33" s="604"/>
      <c r="AN33" s="133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531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531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</row>
    <row r="34" spans="1:192" ht="15" customHeight="1" thickBot="1" x14ac:dyDescent="0.3">
      <c r="A34" s="514"/>
      <c r="B34" s="95"/>
      <c r="S34" s="599"/>
      <c r="T34" s="600"/>
      <c r="U34" s="600"/>
      <c r="V34" s="600"/>
      <c r="W34" s="600"/>
      <c r="X34" s="600"/>
      <c r="Y34" s="600"/>
      <c r="Z34" s="600"/>
      <c r="AA34" s="600"/>
      <c r="AB34" s="600"/>
      <c r="AC34" s="600"/>
      <c r="AD34" s="602"/>
      <c r="AE34" s="602"/>
      <c r="AF34" s="602"/>
      <c r="AG34" s="602"/>
      <c r="AH34" s="602"/>
      <c r="AI34" s="602"/>
      <c r="AJ34" s="602"/>
      <c r="AK34" s="605"/>
      <c r="AL34" s="605"/>
      <c r="AM34" s="606"/>
      <c r="AN34" s="131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531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531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</row>
    <row r="35" spans="1:192" ht="6" customHeight="1" thickBot="1" x14ac:dyDescent="0.3">
      <c r="A35" s="514"/>
      <c r="B35" s="95"/>
      <c r="AN35" s="131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531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531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</row>
    <row r="36" spans="1:192" ht="26.25" x14ac:dyDescent="0.25">
      <c r="A36" s="514"/>
      <c r="B36" s="95">
        <v>1</v>
      </c>
      <c r="S36" s="612" t="s">
        <v>54</v>
      </c>
      <c r="T36" s="613"/>
      <c r="U36" s="609" t="s">
        <v>55</v>
      </c>
      <c r="V36" s="609"/>
      <c r="W36" s="609"/>
      <c r="X36" s="609"/>
      <c r="Y36" s="609"/>
      <c r="Z36" s="609"/>
      <c r="AA36" s="609"/>
      <c r="AB36" s="609"/>
      <c r="AC36" s="609"/>
      <c r="AD36" s="132"/>
      <c r="AE36" s="132"/>
      <c r="AF36" s="132"/>
      <c r="AG36" s="132"/>
      <c r="AH36" s="132"/>
      <c r="AI36" s="132"/>
      <c r="AJ36" s="132"/>
      <c r="AK36" s="610" t="s">
        <v>51</v>
      </c>
      <c r="AL36" s="610"/>
      <c r="AM36" s="611"/>
      <c r="AN36" s="133">
        <f>IF(B36&gt;1,IF(B36&lt;20,0,IF(AD37&lt;&gt;"",0,1)),1)</f>
        <v>1</v>
      </c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531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531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</row>
    <row r="37" spans="1:192" ht="15" customHeight="1" x14ac:dyDescent="0.25">
      <c r="A37" s="514"/>
      <c r="B37" s="95"/>
      <c r="S37" s="597" t="str">
        <f>IF(B36=20,"ATYP zadejte ručně odstín RAL",IF(AD37&lt;&gt;"","Smažte ručně zadanou hodnotu RAL",""))</f>
        <v/>
      </c>
      <c r="T37" s="598"/>
      <c r="U37" s="598"/>
      <c r="V37" s="598"/>
      <c r="W37" s="598"/>
      <c r="X37" s="598"/>
      <c r="Y37" s="598"/>
      <c r="Z37" s="598"/>
      <c r="AA37" s="598"/>
      <c r="AB37" s="598"/>
      <c r="AC37" s="598"/>
      <c r="AD37" s="601"/>
      <c r="AE37" s="601"/>
      <c r="AF37" s="601"/>
      <c r="AG37" s="601"/>
      <c r="AH37" s="601"/>
      <c r="AI37" s="601"/>
      <c r="AJ37" s="601"/>
      <c r="AK37" s="603" t="str">
        <f>IF(B36=20,"RAL","")</f>
        <v/>
      </c>
      <c r="AL37" s="603"/>
      <c r="AM37" s="604"/>
      <c r="AN37" s="131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531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531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</row>
    <row r="38" spans="1:192" ht="15" customHeight="1" thickBot="1" x14ac:dyDescent="0.3">
      <c r="A38" s="514"/>
      <c r="B38" s="95"/>
      <c r="S38" s="599"/>
      <c r="T38" s="600"/>
      <c r="U38" s="600"/>
      <c r="V38" s="600"/>
      <c r="W38" s="600"/>
      <c r="X38" s="600"/>
      <c r="Y38" s="600"/>
      <c r="Z38" s="600"/>
      <c r="AA38" s="600"/>
      <c r="AB38" s="600"/>
      <c r="AC38" s="600"/>
      <c r="AD38" s="602"/>
      <c r="AE38" s="602"/>
      <c r="AF38" s="602"/>
      <c r="AG38" s="602"/>
      <c r="AH38" s="602"/>
      <c r="AI38" s="602"/>
      <c r="AJ38" s="602"/>
      <c r="AK38" s="605"/>
      <c r="AL38" s="605"/>
      <c r="AM38" s="606"/>
      <c r="AN38" s="131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531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531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</row>
    <row r="39" spans="1:192" ht="6.75" customHeight="1" thickBot="1" x14ac:dyDescent="0.3">
      <c r="A39" s="514"/>
      <c r="B39" s="95"/>
      <c r="AN39" s="131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531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531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</row>
    <row r="40" spans="1:192" ht="26.25" x14ac:dyDescent="0.25">
      <c r="A40" s="514"/>
      <c r="B40" s="95">
        <v>1</v>
      </c>
      <c r="S40" s="615" t="s">
        <v>56</v>
      </c>
      <c r="T40" s="616"/>
      <c r="U40" s="609" t="s">
        <v>57</v>
      </c>
      <c r="V40" s="609"/>
      <c r="W40" s="609"/>
      <c r="X40" s="609"/>
      <c r="Y40" s="609"/>
      <c r="Z40" s="609"/>
      <c r="AA40" s="609"/>
      <c r="AB40" s="609"/>
      <c r="AC40" s="609"/>
      <c r="AD40" s="132"/>
      <c r="AE40" s="132"/>
      <c r="AF40" s="132"/>
      <c r="AG40" s="132"/>
      <c r="AH40" s="132"/>
      <c r="AI40" s="132"/>
      <c r="AJ40" s="132"/>
      <c r="AK40" s="610" t="s">
        <v>51</v>
      </c>
      <c r="AL40" s="610"/>
      <c r="AM40" s="611"/>
      <c r="AN40" s="133">
        <f>IF(B40&gt;1,IF(B40&lt;20,0,IF(AD41&lt;&gt;"",0,1)),1)</f>
        <v>1</v>
      </c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531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531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</row>
    <row r="41" spans="1:192" ht="15" customHeight="1" x14ac:dyDescent="0.25">
      <c r="A41" s="514"/>
      <c r="B41" s="95"/>
      <c r="S41" s="597" t="str">
        <f>IF(B40=20,"ATYP zadejte ručně odstín RAL",IF(AD41&lt;&gt;"","Smažte ručně zadanou hodnotu RAL",""))</f>
        <v/>
      </c>
      <c r="T41" s="598"/>
      <c r="U41" s="598"/>
      <c r="V41" s="598"/>
      <c r="W41" s="598"/>
      <c r="X41" s="598"/>
      <c r="Y41" s="598"/>
      <c r="Z41" s="598"/>
      <c r="AA41" s="598"/>
      <c r="AB41" s="598"/>
      <c r="AC41" s="598"/>
      <c r="AD41" s="601"/>
      <c r="AE41" s="601"/>
      <c r="AF41" s="601"/>
      <c r="AG41" s="601"/>
      <c r="AH41" s="601"/>
      <c r="AI41" s="601"/>
      <c r="AJ41" s="601"/>
      <c r="AK41" s="603" t="str">
        <f>IF(B40=20,"RAL","")</f>
        <v/>
      </c>
      <c r="AL41" s="603"/>
      <c r="AM41" s="604"/>
      <c r="AN41" s="131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531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531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</row>
    <row r="42" spans="1:192" ht="15" customHeight="1" thickBot="1" x14ac:dyDescent="0.3">
      <c r="A42" s="514"/>
      <c r="B42" s="95"/>
      <c r="S42" s="599"/>
      <c r="T42" s="600"/>
      <c r="U42" s="600"/>
      <c r="V42" s="600"/>
      <c r="W42" s="600"/>
      <c r="X42" s="600"/>
      <c r="Y42" s="600"/>
      <c r="Z42" s="600"/>
      <c r="AA42" s="600"/>
      <c r="AB42" s="600"/>
      <c r="AC42" s="600"/>
      <c r="AD42" s="602"/>
      <c r="AE42" s="602"/>
      <c r="AF42" s="602"/>
      <c r="AG42" s="602"/>
      <c r="AH42" s="602"/>
      <c r="AI42" s="602"/>
      <c r="AJ42" s="602"/>
      <c r="AK42" s="605"/>
      <c r="AL42" s="605"/>
      <c r="AM42" s="606"/>
      <c r="AN42" s="131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531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531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</row>
    <row r="43" spans="1:192" x14ac:dyDescent="0.25">
      <c r="A43" s="514"/>
      <c r="B43" s="95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531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531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4"/>
      <c r="GF43" s="94"/>
      <c r="GG43" s="94"/>
      <c r="GH43" s="94"/>
      <c r="GI43" s="94"/>
      <c r="GJ43" s="94"/>
    </row>
    <row r="44" spans="1:192" x14ac:dyDescent="0.25">
      <c r="A44" s="514"/>
      <c r="B44" s="95"/>
      <c r="S44" s="101" t="s">
        <v>37</v>
      </c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531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531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</row>
    <row r="45" spans="1:192" x14ac:dyDescent="0.25">
      <c r="A45" s="514"/>
      <c r="B45" s="95"/>
      <c r="S45" s="614"/>
      <c r="T45" s="614"/>
      <c r="U45" s="614"/>
      <c r="V45" s="614"/>
      <c r="W45" s="614"/>
      <c r="X45" s="614"/>
      <c r="Y45" s="614"/>
      <c r="Z45" s="614"/>
      <c r="AA45" s="614"/>
      <c r="AB45" s="614"/>
      <c r="AC45" s="614"/>
      <c r="AD45" s="614"/>
      <c r="AE45" s="614"/>
      <c r="AF45" s="614"/>
      <c r="AG45" s="614"/>
      <c r="AH45" s="614"/>
      <c r="AI45" s="614"/>
      <c r="AJ45" s="614"/>
      <c r="AK45" s="614"/>
      <c r="AL45" s="614"/>
      <c r="AM45" s="614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531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531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</row>
    <row r="46" spans="1:192" x14ac:dyDescent="0.25">
      <c r="A46" s="514"/>
      <c r="B46" s="95"/>
      <c r="S46" s="614"/>
      <c r="T46" s="614"/>
      <c r="U46" s="614"/>
      <c r="V46" s="614"/>
      <c r="W46" s="614"/>
      <c r="X46" s="614"/>
      <c r="Y46" s="614"/>
      <c r="Z46" s="614"/>
      <c r="AA46" s="614"/>
      <c r="AB46" s="614"/>
      <c r="AC46" s="614"/>
      <c r="AD46" s="614"/>
      <c r="AE46" s="614"/>
      <c r="AF46" s="614"/>
      <c r="AG46" s="614"/>
      <c r="AH46" s="614"/>
      <c r="AI46" s="614"/>
      <c r="AJ46" s="614"/>
      <c r="AK46" s="614"/>
      <c r="AL46" s="614"/>
      <c r="AM46" s="614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531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531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</row>
    <row r="47" spans="1:192" x14ac:dyDescent="0.25">
      <c r="A47" s="514"/>
      <c r="B47" s="95"/>
      <c r="S47" s="614"/>
      <c r="T47" s="614"/>
      <c r="U47" s="614"/>
      <c r="V47" s="614"/>
      <c r="W47" s="614"/>
      <c r="X47" s="614"/>
      <c r="Y47" s="614"/>
      <c r="Z47" s="614"/>
      <c r="AA47" s="614"/>
      <c r="AB47" s="614"/>
      <c r="AC47" s="614"/>
      <c r="AD47" s="614"/>
      <c r="AE47" s="614"/>
      <c r="AF47" s="614"/>
      <c r="AG47" s="614"/>
      <c r="AH47" s="614"/>
      <c r="AI47" s="614"/>
      <c r="AJ47" s="614"/>
      <c r="AK47" s="614"/>
      <c r="AL47" s="614"/>
      <c r="AM47" s="614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531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EW47" s="102"/>
      <c r="EX47" s="102"/>
      <c r="EY47" s="102"/>
      <c r="EZ47" s="102"/>
      <c r="FA47" s="102"/>
      <c r="FB47" s="102"/>
      <c r="FC47" s="102"/>
      <c r="FD47" s="102"/>
      <c r="FE47" s="102"/>
      <c r="FF47" s="102"/>
      <c r="FG47" s="531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  <c r="GF47" s="94"/>
      <c r="GG47" s="94"/>
      <c r="GH47" s="94"/>
      <c r="GI47" s="94"/>
      <c r="GJ47" s="94"/>
    </row>
    <row r="48" spans="1:192" x14ac:dyDescent="0.25">
      <c r="A48" s="514"/>
      <c r="B48" s="95"/>
      <c r="S48" s="614"/>
      <c r="T48" s="614"/>
      <c r="U48" s="614"/>
      <c r="V48" s="614"/>
      <c r="W48" s="614"/>
      <c r="X48" s="614"/>
      <c r="Y48" s="614"/>
      <c r="Z48" s="614"/>
      <c r="AA48" s="614"/>
      <c r="AB48" s="614"/>
      <c r="AC48" s="614"/>
      <c r="AD48" s="614"/>
      <c r="AE48" s="614"/>
      <c r="AF48" s="614"/>
      <c r="AG48" s="614"/>
      <c r="AH48" s="614"/>
      <c r="AI48" s="614"/>
      <c r="AJ48" s="614"/>
      <c r="AK48" s="614"/>
      <c r="AL48" s="614"/>
      <c r="AM48" s="614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531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531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  <c r="GD48" s="94"/>
      <c r="GE48" s="94"/>
      <c r="GF48" s="94"/>
      <c r="GG48" s="94"/>
      <c r="GH48" s="94"/>
      <c r="GI48" s="94"/>
      <c r="GJ48" s="94"/>
    </row>
    <row r="49" spans="1:192" x14ac:dyDescent="0.25">
      <c r="A49" s="514"/>
      <c r="B49" s="95"/>
      <c r="S49" s="614"/>
      <c r="T49" s="614"/>
      <c r="U49" s="614"/>
      <c r="V49" s="614"/>
      <c r="W49" s="614"/>
      <c r="X49" s="614"/>
      <c r="Y49" s="614"/>
      <c r="Z49" s="614"/>
      <c r="AA49" s="614"/>
      <c r="AB49" s="614"/>
      <c r="AC49" s="614"/>
      <c r="AD49" s="614"/>
      <c r="AE49" s="614"/>
      <c r="AF49" s="614"/>
      <c r="AG49" s="614"/>
      <c r="AH49" s="614"/>
      <c r="AI49" s="614"/>
      <c r="AJ49" s="614"/>
      <c r="AK49" s="614"/>
      <c r="AL49" s="614"/>
      <c r="AM49" s="614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531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531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  <c r="GD49" s="94"/>
      <c r="GE49" s="94"/>
      <c r="GF49" s="94"/>
      <c r="GG49" s="94"/>
      <c r="GH49" s="94"/>
      <c r="GI49" s="94"/>
      <c r="GJ49" s="94"/>
    </row>
    <row r="50" spans="1:192" x14ac:dyDescent="0.25">
      <c r="A50" s="514"/>
      <c r="B50" s="95"/>
      <c r="S50" s="614"/>
      <c r="T50" s="614"/>
      <c r="U50" s="614"/>
      <c r="V50" s="614"/>
      <c r="W50" s="614"/>
      <c r="X50" s="614"/>
      <c r="Y50" s="614"/>
      <c r="Z50" s="614"/>
      <c r="AA50" s="614"/>
      <c r="AB50" s="614"/>
      <c r="AC50" s="614"/>
      <c r="AD50" s="614"/>
      <c r="AE50" s="614"/>
      <c r="AF50" s="614"/>
      <c r="AG50" s="614"/>
      <c r="AH50" s="614"/>
      <c r="AI50" s="614"/>
      <c r="AJ50" s="614"/>
      <c r="AK50" s="614"/>
      <c r="AL50" s="614"/>
      <c r="AM50" s="614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531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531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  <c r="GF50" s="94"/>
      <c r="GG50" s="94"/>
      <c r="GH50" s="94"/>
      <c r="GI50" s="94"/>
      <c r="GJ50" s="94"/>
    </row>
    <row r="51" spans="1:192" x14ac:dyDescent="0.25">
      <c r="A51" s="514"/>
      <c r="B51" s="95"/>
      <c r="S51" s="614"/>
      <c r="T51" s="614"/>
      <c r="U51" s="614"/>
      <c r="V51" s="614"/>
      <c r="W51" s="614"/>
      <c r="X51" s="614"/>
      <c r="Y51" s="614"/>
      <c r="Z51" s="614"/>
      <c r="AA51" s="614"/>
      <c r="AB51" s="614"/>
      <c r="AC51" s="614"/>
      <c r="AD51" s="614"/>
      <c r="AE51" s="614"/>
      <c r="AF51" s="614"/>
      <c r="AG51" s="614"/>
      <c r="AH51" s="614"/>
      <c r="AI51" s="614"/>
      <c r="AJ51" s="614"/>
      <c r="AK51" s="614"/>
      <c r="AL51" s="614"/>
      <c r="AM51" s="614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531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EW51" s="102"/>
      <c r="EX51" s="102"/>
      <c r="EY51" s="102"/>
      <c r="EZ51" s="102"/>
      <c r="FA51" s="102"/>
      <c r="FB51" s="102"/>
      <c r="FC51" s="102"/>
      <c r="FD51" s="102"/>
      <c r="FE51" s="102"/>
      <c r="FF51" s="102"/>
      <c r="FG51" s="531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94"/>
      <c r="GD51" s="94"/>
      <c r="GE51" s="94"/>
      <c r="GF51" s="94"/>
      <c r="GG51" s="94"/>
      <c r="GH51" s="94"/>
      <c r="GI51" s="94"/>
      <c r="GJ51" s="94"/>
    </row>
    <row r="52" spans="1:192" x14ac:dyDescent="0.25">
      <c r="A52" s="514"/>
      <c r="B52" s="95"/>
      <c r="S52" s="614"/>
      <c r="T52" s="614"/>
      <c r="U52" s="614"/>
      <c r="V52" s="614"/>
      <c r="W52" s="614"/>
      <c r="X52" s="614"/>
      <c r="Y52" s="614"/>
      <c r="Z52" s="614"/>
      <c r="AA52" s="614"/>
      <c r="AB52" s="614"/>
      <c r="AC52" s="614"/>
      <c r="AD52" s="614"/>
      <c r="AE52" s="614"/>
      <c r="AF52" s="614"/>
      <c r="AG52" s="614"/>
      <c r="AH52" s="614"/>
      <c r="AI52" s="614"/>
      <c r="AJ52" s="614"/>
      <c r="AK52" s="614"/>
      <c r="AL52" s="614"/>
      <c r="AM52" s="614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531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  <c r="FG52" s="531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</row>
    <row r="53" spans="1:192" x14ac:dyDescent="0.25">
      <c r="A53" s="514"/>
      <c r="B53" s="95"/>
      <c r="S53" s="614"/>
      <c r="T53" s="614"/>
      <c r="U53" s="614"/>
      <c r="V53" s="614"/>
      <c r="W53" s="614"/>
      <c r="X53" s="614"/>
      <c r="Y53" s="614"/>
      <c r="Z53" s="614"/>
      <c r="AA53" s="614"/>
      <c r="AB53" s="614"/>
      <c r="AC53" s="614"/>
      <c r="AD53" s="614"/>
      <c r="AE53" s="614"/>
      <c r="AF53" s="614"/>
      <c r="AG53" s="614"/>
      <c r="AH53" s="614"/>
      <c r="AI53" s="614"/>
      <c r="AJ53" s="614"/>
      <c r="AK53" s="614"/>
      <c r="AL53" s="614"/>
      <c r="AM53" s="614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531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531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  <c r="GD53" s="94"/>
      <c r="GE53" s="94"/>
      <c r="GF53" s="94"/>
      <c r="GG53" s="94"/>
      <c r="GH53" s="94"/>
      <c r="GI53" s="94"/>
      <c r="GJ53" s="94"/>
    </row>
    <row r="54" spans="1:192" ht="15.75" thickBot="1" x14ac:dyDescent="0.3">
      <c r="A54" s="514"/>
      <c r="B54" s="95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531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EW54" s="102"/>
      <c r="EX54" s="102"/>
      <c r="EY54" s="102"/>
      <c r="EZ54" s="102"/>
      <c r="FA54" s="102"/>
      <c r="FB54" s="102"/>
      <c r="FC54" s="102"/>
      <c r="FD54" s="102"/>
      <c r="FE54" s="102"/>
      <c r="FF54" s="102"/>
      <c r="FG54" s="531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94"/>
      <c r="GD54" s="94"/>
      <c r="GE54" s="94"/>
      <c r="GF54" s="94"/>
      <c r="GG54" s="94"/>
      <c r="GH54" s="94"/>
      <c r="GI54" s="94"/>
      <c r="GJ54" s="94"/>
    </row>
    <row r="55" spans="1:192" ht="21" customHeight="1" thickBot="1" x14ac:dyDescent="0.3">
      <c r="A55" s="514"/>
      <c r="B55" s="95"/>
      <c r="C55" s="134" t="s">
        <v>40</v>
      </c>
      <c r="D55" s="135"/>
      <c r="E55" s="135"/>
      <c r="F55" s="135"/>
      <c r="G55" s="135"/>
      <c r="H55" s="135"/>
      <c r="I55" s="617" t="str">
        <f>IF('A - DEFINICE SD'!J68&lt;&gt;"",'A - DEFINICE SD'!J68,"")</f>
        <v/>
      </c>
      <c r="J55" s="617"/>
      <c r="K55" s="617"/>
      <c r="L55" s="617"/>
      <c r="M55" s="617"/>
      <c r="N55" s="617"/>
      <c r="O55" s="617"/>
      <c r="P55" s="618"/>
      <c r="Q55" s="108"/>
      <c r="R55" s="134" t="s">
        <v>41</v>
      </c>
      <c r="S55" s="135"/>
      <c r="T55" s="135"/>
      <c r="U55" s="135"/>
      <c r="V55" s="135"/>
      <c r="W55" s="135"/>
      <c r="X55" s="135"/>
      <c r="Y55" s="135"/>
      <c r="Z55" s="135"/>
      <c r="AA55" s="617" t="str">
        <f>IF('A - DEFINICE SD'!AB68&lt;&gt;"",'A - DEFINICE SD'!AB68,"")</f>
        <v/>
      </c>
      <c r="AB55" s="617"/>
      <c r="AC55" s="617"/>
      <c r="AD55" s="617"/>
      <c r="AE55" s="617"/>
      <c r="AF55" s="617"/>
      <c r="AG55" s="617"/>
      <c r="AH55" s="618"/>
      <c r="AI55" s="108"/>
      <c r="AJ55" s="108"/>
      <c r="AK55" s="108"/>
      <c r="AL55" s="108"/>
      <c r="AM55" s="108"/>
      <c r="AN55" s="108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531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EW55" s="102"/>
      <c r="EX55" s="102"/>
      <c r="EY55" s="102"/>
      <c r="EZ55" s="102"/>
      <c r="FA55" s="102"/>
      <c r="FB55" s="102"/>
      <c r="FC55" s="102"/>
      <c r="FD55" s="102"/>
      <c r="FE55" s="102"/>
      <c r="FF55" s="102"/>
      <c r="FG55" s="531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</row>
    <row r="56" spans="1:192" ht="15" customHeight="1" x14ac:dyDescent="0.25">
      <c r="A56" s="514"/>
      <c r="B56" s="95"/>
      <c r="C56" s="124" t="s">
        <v>148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531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EW56" s="102"/>
      <c r="EX56" s="102"/>
      <c r="EY56" s="102"/>
      <c r="EZ56" s="102"/>
      <c r="FA56" s="102"/>
      <c r="FB56" s="102"/>
      <c r="FC56" s="102"/>
      <c r="FD56" s="102"/>
      <c r="FE56" s="102"/>
      <c r="FF56" s="102"/>
      <c r="FG56" s="531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94"/>
      <c r="GD56" s="94"/>
      <c r="GE56" s="94"/>
      <c r="GF56" s="94"/>
      <c r="GG56" s="94"/>
      <c r="GH56" s="94"/>
      <c r="GI56" s="94"/>
      <c r="GJ56" s="94"/>
    </row>
    <row r="57" spans="1:192" ht="15" customHeight="1" x14ac:dyDescent="0.25">
      <c r="A57" s="514"/>
      <c r="B57" s="95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36" t="s">
        <v>42</v>
      </c>
      <c r="S57" s="108"/>
      <c r="T57" s="108"/>
      <c r="U57" s="108"/>
      <c r="V57" s="619"/>
      <c r="W57" s="619"/>
      <c r="X57" s="619"/>
      <c r="Y57" s="619"/>
      <c r="Z57" s="619"/>
      <c r="AA57" s="619"/>
      <c r="AB57" s="619"/>
      <c r="AC57" s="619"/>
      <c r="AD57" s="619"/>
      <c r="AE57" s="619"/>
      <c r="AF57" s="619"/>
      <c r="AG57" s="619"/>
      <c r="AH57" s="619"/>
      <c r="AI57" s="108"/>
      <c r="AJ57" s="108"/>
      <c r="AK57" s="108"/>
      <c r="AL57" s="108"/>
      <c r="AM57" s="108"/>
      <c r="AN57" s="108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531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EW57" s="102"/>
      <c r="EX57" s="102"/>
      <c r="EY57" s="102"/>
      <c r="EZ57" s="102"/>
      <c r="FA57" s="102"/>
      <c r="FB57" s="102"/>
      <c r="FC57" s="102"/>
      <c r="FD57" s="102"/>
      <c r="FE57" s="102"/>
      <c r="FF57" s="102"/>
      <c r="FG57" s="531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94"/>
    </row>
    <row r="58" spans="1:192" ht="15" customHeight="1" x14ac:dyDescent="0.25">
      <c r="A58" s="514"/>
      <c r="B58" s="95"/>
      <c r="V58" s="619"/>
      <c r="W58" s="619"/>
      <c r="X58" s="619"/>
      <c r="Y58" s="619"/>
      <c r="Z58" s="619"/>
      <c r="AA58" s="619"/>
      <c r="AB58" s="619"/>
      <c r="AC58" s="619"/>
      <c r="AD58" s="619"/>
      <c r="AE58" s="619"/>
      <c r="AF58" s="619"/>
      <c r="AG58" s="619"/>
      <c r="AH58" s="619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531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EW58" s="102"/>
      <c r="EX58" s="102"/>
      <c r="EY58" s="102"/>
      <c r="EZ58" s="102"/>
      <c r="FA58" s="102"/>
      <c r="FB58" s="102"/>
      <c r="FC58" s="102"/>
      <c r="FD58" s="102"/>
      <c r="FE58" s="102"/>
      <c r="FF58" s="102"/>
      <c r="FG58" s="531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94"/>
      <c r="GD58" s="94"/>
      <c r="GE58" s="94"/>
      <c r="GF58" s="94"/>
      <c r="GG58" s="94"/>
      <c r="GH58" s="94"/>
      <c r="GI58" s="94"/>
      <c r="GJ58" s="94"/>
    </row>
    <row r="59" spans="1:192" ht="15" customHeight="1" x14ac:dyDescent="0.25">
      <c r="A59" s="514"/>
      <c r="B59" s="95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619"/>
      <c r="W59" s="619"/>
      <c r="X59" s="619"/>
      <c r="Y59" s="619"/>
      <c r="Z59" s="619"/>
      <c r="AA59" s="619"/>
      <c r="AB59" s="619"/>
      <c r="AC59" s="619"/>
      <c r="AD59" s="619"/>
      <c r="AE59" s="619"/>
      <c r="AF59" s="619"/>
      <c r="AG59" s="619"/>
      <c r="AH59" s="619"/>
      <c r="AI59" s="108"/>
      <c r="AJ59" s="108"/>
      <c r="AK59" s="108"/>
      <c r="AL59" s="108"/>
      <c r="AM59" s="108"/>
      <c r="AN59" s="108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531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EW59" s="102"/>
      <c r="EX59" s="102"/>
      <c r="EY59" s="102"/>
      <c r="EZ59" s="102"/>
      <c r="FA59" s="102"/>
      <c r="FB59" s="102"/>
      <c r="FC59" s="102"/>
      <c r="FD59" s="102"/>
      <c r="FE59" s="102"/>
      <c r="FF59" s="102"/>
      <c r="FG59" s="531"/>
      <c r="FH59" s="94"/>
      <c r="FI59" s="94"/>
      <c r="FJ59" s="94"/>
      <c r="FK59" s="94"/>
      <c r="FL59" s="94"/>
      <c r="FM59" s="94"/>
      <c r="FN59" s="94"/>
      <c r="FO59" s="94"/>
      <c r="FP59" s="94"/>
      <c r="FQ59" s="94"/>
      <c r="FR59" s="94"/>
      <c r="FS59" s="94"/>
      <c r="FT59" s="94"/>
      <c r="FU59" s="94"/>
      <c r="FV59" s="94"/>
      <c r="FW59" s="94"/>
      <c r="FX59" s="94"/>
      <c r="FY59" s="94"/>
      <c r="FZ59" s="94"/>
      <c r="GA59" s="94"/>
      <c r="GB59" s="94"/>
      <c r="GC59" s="94"/>
      <c r="GD59" s="94"/>
      <c r="GE59" s="94"/>
      <c r="GF59" s="94"/>
      <c r="GG59" s="94"/>
      <c r="GH59" s="94"/>
      <c r="GI59" s="94"/>
      <c r="GJ59" s="94"/>
    </row>
    <row r="60" spans="1:192" ht="15" customHeight="1" x14ac:dyDescent="0.25">
      <c r="A60" s="514"/>
      <c r="B60" s="95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619"/>
      <c r="W60" s="619"/>
      <c r="X60" s="619"/>
      <c r="Y60" s="619"/>
      <c r="Z60" s="619"/>
      <c r="AA60" s="619"/>
      <c r="AB60" s="619"/>
      <c r="AC60" s="619"/>
      <c r="AD60" s="619"/>
      <c r="AE60" s="619"/>
      <c r="AF60" s="619"/>
      <c r="AG60" s="619"/>
      <c r="AH60" s="619"/>
      <c r="AI60" s="108"/>
      <c r="AJ60" s="108"/>
      <c r="AK60" s="108"/>
      <c r="AL60" s="108"/>
      <c r="AM60" s="108"/>
      <c r="AN60" s="108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531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EW60" s="102"/>
      <c r="EX60" s="102"/>
      <c r="EY60" s="102"/>
      <c r="EZ60" s="102"/>
      <c r="FA60" s="102"/>
      <c r="FB60" s="102"/>
      <c r="FC60" s="102"/>
      <c r="FD60" s="102"/>
      <c r="FE60" s="102"/>
      <c r="FF60" s="102"/>
      <c r="FG60" s="531"/>
      <c r="FH60" s="94"/>
      <c r="FI60" s="94"/>
      <c r="FJ60" s="94"/>
      <c r="FK60" s="94"/>
      <c r="FL60" s="94"/>
      <c r="FM60" s="94"/>
      <c r="FN60" s="94"/>
      <c r="FO60" s="94"/>
      <c r="FP60" s="94"/>
      <c r="FQ60" s="94"/>
      <c r="FR60" s="94"/>
      <c r="FS60" s="94"/>
      <c r="FT60" s="94"/>
      <c r="FU60" s="94"/>
      <c r="FV60" s="94"/>
      <c r="FW60" s="94"/>
      <c r="FX60" s="94"/>
      <c r="FY60" s="94"/>
      <c r="FZ60" s="94"/>
      <c r="GA60" s="94"/>
      <c r="GB60" s="94"/>
      <c r="GC60" s="94"/>
      <c r="GD60" s="94"/>
      <c r="GE60" s="94"/>
      <c r="GF60" s="94"/>
      <c r="GG60" s="94"/>
      <c r="GH60" s="94"/>
      <c r="GI60" s="94"/>
      <c r="GJ60" s="94"/>
    </row>
    <row r="61" spans="1:192" x14ac:dyDescent="0.25">
      <c r="A61" s="514"/>
      <c r="B61" s="95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531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EW61" s="102"/>
      <c r="EX61" s="102"/>
      <c r="EY61" s="102"/>
      <c r="EZ61" s="102"/>
      <c r="FA61" s="102"/>
      <c r="FB61" s="102"/>
      <c r="FC61" s="102"/>
      <c r="FD61" s="102"/>
      <c r="FE61" s="102"/>
      <c r="FF61" s="102"/>
      <c r="FG61" s="531"/>
      <c r="FH61" s="94"/>
      <c r="FI61" s="94"/>
      <c r="FJ61" s="94"/>
      <c r="FK61" s="94"/>
      <c r="FL61" s="94"/>
      <c r="FM61" s="94"/>
      <c r="FN61" s="94"/>
      <c r="FO61" s="94"/>
      <c r="FP61" s="94"/>
      <c r="FQ61" s="94"/>
      <c r="FR61" s="94"/>
      <c r="FS61" s="94"/>
      <c r="FT61" s="94"/>
      <c r="FU61" s="94"/>
      <c r="FV61" s="94"/>
      <c r="FW61" s="94"/>
      <c r="FX61" s="94"/>
      <c r="FY61" s="94"/>
      <c r="FZ61" s="94"/>
      <c r="GA61" s="94"/>
      <c r="GB61" s="94"/>
      <c r="GC61" s="94"/>
      <c r="GD61" s="94"/>
      <c r="GE61" s="94"/>
      <c r="GF61" s="94"/>
      <c r="GG61" s="94"/>
      <c r="GH61" s="94"/>
      <c r="GI61" s="94"/>
      <c r="GJ61" s="94"/>
    </row>
    <row r="62" spans="1:192" x14ac:dyDescent="0.25">
      <c r="A62" s="514"/>
      <c r="B62" s="95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137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EW62" s="94"/>
      <c r="EX62" s="94"/>
      <c r="EY62" s="94"/>
      <c r="EZ62" s="94"/>
      <c r="FA62" s="94"/>
      <c r="FB62" s="94"/>
      <c r="FC62" s="94"/>
      <c r="FD62" s="94"/>
      <c r="FE62" s="94"/>
      <c r="FF62" s="94"/>
      <c r="FG62" s="137"/>
      <c r="FH62" s="94"/>
      <c r="FI62" s="94"/>
      <c r="FJ62" s="94"/>
      <c r="FK62" s="94"/>
      <c r="FL62" s="94"/>
      <c r="FM62" s="94"/>
      <c r="FN62" s="94"/>
      <c r="FO62" s="94"/>
      <c r="FP62" s="94"/>
      <c r="FQ62" s="94"/>
      <c r="FR62" s="94"/>
      <c r="FS62" s="94"/>
      <c r="FT62" s="94"/>
      <c r="FU62" s="94"/>
      <c r="FV62" s="94"/>
      <c r="FW62" s="94"/>
      <c r="FX62" s="94"/>
      <c r="FY62" s="94"/>
      <c r="FZ62" s="94"/>
      <c r="GA62" s="94"/>
      <c r="GB62" s="94"/>
      <c r="GC62" s="94"/>
      <c r="GD62" s="94"/>
      <c r="GE62" s="94"/>
      <c r="GF62" s="94"/>
      <c r="GG62" s="94"/>
      <c r="GH62" s="94"/>
      <c r="GI62" s="94"/>
      <c r="GJ62" s="94"/>
    </row>
    <row r="63" spans="1:192" x14ac:dyDescent="0.25">
      <c r="A63" s="514"/>
      <c r="B63" s="95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137"/>
      <c r="AZ63" s="94"/>
      <c r="BA63" s="94"/>
      <c r="BB63" s="94"/>
      <c r="BC63" s="94"/>
      <c r="BD63" s="94">
        <v>1</v>
      </c>
      <c r="BE63" s="94"/>
      <c r="BF63" s="94">
        <v>1</v>
      </c>
      <c r="BG63" s="94">
        <v>2</v>
      </c>
      <c r="BH63" s="94">
        <v>3</v>
      </c>
      <c r="BI63" s="94">
        <v>4</v>
      </c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137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</row>
    <row r="64" spans="1:192" x14ac:dyDescent="0.25">
      <c r="A64" s="514"/>
      <c r="B64" s="95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137"/>
      <c r="AZ64" s="94"/>
      <c r="BA64" s="94"/>
      <c r="BB64" s="94"/>
      <c r="BC64" s="94"/>
      <c r="BD64" s="94">
        <v>2</v>
      </c>
      <c r="BE64" s="94">
        <v>1003</v>
      </c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137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  <c r="GF64" s="94"/>
      <c r="GG64" s="94"/>
      <c r="GH64" s="94"/>
      <c r="GI64" s="94"/>
      <c r="GJ64" s="94"/>
    </row>
    <row r="65" spans="1:192" x14ac:dyDescent="0.25">
      <c r="A65" s="514"/>
      <c r="B65" s="95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137"/>
      <c r="AZ65" s="94"/>
      <c r="BA65" s="94"/>
      <c r="BB65" s="94"/>
      <c r="BC65" s="94"/>
      <c r="BD65" s="94">
        <v>3</v>
      </c>
      <c r="BE65" s="94">
        <v>1007</v>
      </c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EW65" s="94"/>
      <c r="EX65" s="94"/>
      <c r="EY65" s="94"/>
      <c r="EZ65" s="94"/>
      <c r="FA65" s="94"/>
      <c r="FB65" s="94"/>
      <c r="FC65" s="94"/>
      <c r="FD65" s="94"/>
      <c r="FE65" s="94"/>
      <c r="FF65" s="94"/>
      <c r="FG65" s="137"/>
      <c r="FH65" s="94"/>
      <c r="FI65" s="94"/>
      <c r="FJ65" s="94"/>
      <c r="FK65" s="94"/>
      <c r="FL65" s="94"/>
      <c r="FM65" s="94"/>
      <c r="FN65" s="94"/>
      <c r="FO65" s="94"/>
      <c r="FP65" s="94"/>
      <c r="FQ65" s="94"/>
      <c r="FR65" s="94"/>
      <c r="FS65" s="94"/>
      <c r="FT65" s="94"/>
      <c r="FU65" s="94"/>
      <c r="FV65" s="94"/>
      <c r="FW65" s="94"/>
      <c r="FX65" s="94"/>
      <c r="FY65" s="94"/>
      <c r="FZ65" s="94"/>
      <c r="GA65" s="94"/>
      <c r="GB65" s="94"/>
      <c r="GC65" s="94"/>
      <c r="GD65" s="94"/>
      <c r="GE65" s="94"/>
      <c r="GF65" s="94"/>
      <c r="GG65" s="94"/>
      <c r="GH65" s="94"/>
      <c r="GI65" s="94"/>
      <c r="GJ65" s="94"/>
    </row>
    <row r="66" spans="1:192" x14ac:dyDescent="0.25">
      <c r="A66" s="514"/>
      <c r="B66" s="95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137"/>
      <c r="AZ66" s="94"/>
      <c r="BA66" s="94"/>
      <c r="BB66" s="94"/>
      <c r="BC66" s="94"/>
      <c r="BD66" s="94">
        <v>4</v>
      </c>
      <c r="BE66" s="94">
        <v>1016</v>
      </c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EW66" s="94"/>
      <c r="EX66" s="94"/>
      <c r="EY66" s="94"/>
      <c r="EZ66" s="94"/>
      <c r="FA66" s="94"/>
      <c r="FB66" s="94"/>
      <c r="FC66" s="94"/>
      <c r="FD66" s="94"/>
      <c r="FE66" s="94"/>
      <c r="FF66" s="94"/>
      <c r="FG66" s="137"/>
      <c r="FH66" s="94"/>
      <c r="FI66" s="94"/>
      <c r="FJ66" s="94"/>
      <c r="FK66" s="94"/>
      <c r="FL66" s="94"/>
      <c r="FM66" s="94"/>
      <c r="FN66" s="94"/>
      <c r="FO66" s="94"/>
      <c r="FP66" s="94"/>
      <c r="FQ66" s="94"/>
      <c r="FR66" s="94"/>
      <c r="FS66" s="94"/>
      <c r="FT66" s="94"/>
      <c r="FU66" s="94"/>
      <c r="FV66" s="94"/>
      <c r="FW66" s="94"/>
      <c r="FX66" s="94"/>
      <c r="FY66" s="94"/>
      <c r="FZ66" s="94"/>
      <c r="GA66" s="94"/>
      <c r="GB66" s="94"/>
      <c r="GC66" s="94"/>
      <c r="GD66" s="94"/>
      <c r="GE66" s="94"/>
      <c r="GF66" s="94"/>
      <c r="GG66" s="94"/>
      <c r="GH66" s="94"/>
      <c r="GI66" s="94"/>
      <c r="GJ66" s="94"/>
    </row>
    <row r="67" spans="1:192" x14ac:dyDescent="0.25">
      <c r="A67" s="514"/>
      <c r="B67" s="95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137"/>
      <c r="AZ67" s="94"/>
      <c r="BA67" s="94"/>
      <c r="BB67" s="94"/>
      <c r="BC67" s="94"/>
      <c r="BD67" s="94">
        <v>5</v>
      </c>
      <c r="BE67" s="94">
        <v>1017</v>
      </c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EW67" s="94"/>
      <c r="EX67" s="94"/>
      <c r="EY67" s="94"/>
      <c r="EZ67" s="94"/>
      <c r="FA67" s="94"/>
      <c r="FB67" s="94"/>
      <c r="FC67" s="94"/>
      <c r="FD67" s="94"/>
      <c r="FE67" s="94"/>
      <c r="FF67" s="94"/>
      <c r="FG67" s="137"/>
      <c r="FH67" s="94"/>
      <c r="FI67" s="94"/>
      <c r="FJ67" s="94"/>
      <c r="FK67" s="94"/>
      <c r="FL67" s="94"/>
      <c r="FM67" s="94"/>
      <c r="FN67" s="94"/>
      <c r="FO67" s="94"/>
      <c r="FP67" s="94"/>
      <c r="FQ67" s="94"/>
      <c r="FR67" s="94"/>
      <c r="FS67" s="94"/>
      <c r="FT67" s="94"/>
      <c r="FU67" s="94"/>
      <c r="FV67" s="94"/>
      <c r="FW67" s="94"/>
      <c r="FX67" s="94"/>
      <c r="FY67" s="94"/>
      <c r="FZ67" s="94"/>
      <c r="GA67" s="94"/>
      <c r="GB67" s="94"/>
      <c r="GC67" s="94"/>
      <c r="GD67" s="94"/>
      <c r="GE67" s="94"/>
      <c r="GF67" s="94"/>
      <c r="GG67" s="94"/>
      <c r="GH67" s="94"/>
      <c r="GI67" s="94"/>
      <c r="GJ67" s="94"/>
    </row>
    <row r="68" spans="1:192" x14ac:dyDescent="0.25">
      <c r="A68" s="514"/>
      <c r="B68" s="95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137"/>
      <c r="AZ68" s="94"/>
      <c r="BA68" s="94"/>
      <c r="BB68" s="94"/>
      <c r="BC68" s="94"/>
      <c r="BD68" s="94">
        <v>6</v>
      </c>
      <c r="BE68" s="94">
        <v>1018</v>
      </c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EW68" s="94"/>
      <c r="EX68" s="94"/>
      <c r="EY68" s="94"/>
      <c r="EZ68" s="94"/>
      <c r="FA68" s="94"/>
      <c r="FB68" s="94"/>
      <c r="FC68" s="94"/>
      <c r="FD68" s="94"/>
      <c r="FE68" s="94"/>
      <c r="FF68" s="94"/>
      <c r="FG68" s="137"/>
      <c r="FH68" s="94"/>
      <c r="FI68" s="94"/>
      <c r="FJ68" s="94"/>
      <c r="FK68" s="94"/>
      <c r="FL68" s="94"/>
      <c r="FM68" s="94"/>
      <c r="FN68" s="94"/>
      <c r="FO68" s="94"/>
      <c r="FP68" s="94"/>
      <c r="FQ68" s="94"/>
      <c r="FR68" s="94"/>
      <c r="FS68" s="94"/>
      <c r="FT68" s="94"/>
      <c r="FU68" s="94"/>
      <c r="FV68" s="94"/>
      <c r="FW68" s="94"/>
      <c r="FX68" s="94"/>
      <c r="FY68" s="94"/>
      <c r="FZ68" s="94"/>
      <c r="GA68" s="94"/>
      <c r="GB68" s="94"/>
      <c r="GC68" s="94"/>
      <c r="GD68" s="94"/>
      <c r="GE68" s="94"/>
      <c r="GF68" s="94"/>
      <c r="GG68" s="94"/>
      <c r="GH68" s="94"/>
      <c r="GI68" s="94"/>
      <c r="GJ68" s="94"/>
    </row>
    <row r="69" spans="1:192" x14ac:dyDescent="0.25">
      <c r="A69" s="514"/>
      <c r="B69" s="95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137"/>
      <c r="AZ69" s="94"/>
      <c r="BA69" s="94"/>
      <c r="BB69" s="94"/>
      <c r="BC69" s="94"/>
      <c r="BD69" s="94">
        <v>7</v>
      </c>
      <c r="BE69" s="94">
        <v>2001</v>
      </c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EW69" s="94"/>
      <c r="EX69" s="94"/>
      <c r="EY69" s="94"/>
      <c r="EZ69" s="94"/>
      <c r="FA69" s="94"/>
      <c r="FB69" s="94"/>
      <c r="FC69" s="94"/>
      <c r="FD69" s="94"/>
      <c r="FE69" s="94"/>
      <c r="FF69" s="94"/>
      <c r="FG69" s="137"/>
      <c r="FH69" s="94"/>
      <c r="FI69" s="94"/>
      <c r="FJ69" s="94"/>
      <c r="FK69" s="94"/>
      <c r="FL69" s="94"/>
      <c r="FM69" s="94"/>
      <c r="FN69" s="94"/>
      <c r="FO69" s="94"/>
      <c r="FP69" s="94"/>
      <c r="FQ69" s="94"/>
      <c r="FR69" s="94"/>
      <c r="FS69" s="94"/>
      <c r="FT69" s="94"/>
      <c r="FU69" s="94"/>
      <c r="FV69" s="94"/>
      <c r="FW69" s="94"/>
      <c r="FX69" s="94"/>
      <c r="FY69" s="94"/>
      <c r="FZ69" s="94"/>
      <c r="GA69" s="94"/>
      <c r="GB69" s="94"/>
      <c r="GC69" s="94"/>
      <c r="GD69" s="94"/>
      <c r="GE69" s="94"/>
      <c r="GF69" s="94"/>
      <c r="GG69" s="94"/>
      <c r="GH69" s="94"/>
      <c r="GI69" s="94"/>
      <c r="GJ69" s="94"/>
    </row>
    <row r="70" spans="1:192" x14ac:dyDescent="0.25">
      <c r="A70" s="514"/>
      <c r="B70" s="95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137"/>
      <c r="AZ70" s="94"/>
      <c r="BA70" s="94"/>
      <c r="BB70" s="94"/>
      <c r="BC70" s="94"/>
      <c r="BD70" s="94">
        <v>8</v>
      </c>
      <c r="BE70" s="94">
        <v>2002</v>
      </c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137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4"/>
      <c r="FX70" s="94"/>
      <c r="FY70" s="94"/>
      <c r="FZ70" s="94"/>
      <c r="GA70" s="94"/>
      <c r="GB70" s="94"/>
      <c r="GC70" s="94"/>
      <c r="GD70" s="94"/>
      <c r="GE70" s="94"/>
      <c r="GF70" s="94"/>
      <c r="GG70" s="94"/>
      <c r="GH70" s="94"/>
      <c r="GI70" s="94"/>
      <c r="GJ70" s="94"/>
    </row>
    <row r="71" spans="1:192" x14ac:dyDescent="0.25">
      <c r="A71" s="514"/>
      <c r="B71" s="95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137"/>
      <c r="AZ71" s="94"/>
      <c r="BA71" s="94"/>
      <c r="BB71" s="94"/>
      <c r="BC71" s="94"/>
      <c r="BD71" s="94">
        <v>9</v>
      </c>
      <c r="BE71" s="94">
        <v>2004</v>
      </c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EW71" s="94"/>
      <c r="EX71" s="94"/>
      <c r="EY71" s="94"/>
      <c r="EZ71" s="94"/>
      <c r="FA71" s="94"/>
      <c r="FB71" s="94"/>
      <c r="FC71" s="94"/>
      <c r="FD71" s="94"/>
      <c r="FE71" s="94"/>
      <c r="FF71" s="94"/>
      <c r="FG71" s="137"/>
      <c r="FH71" s="94"/>
      <c r="FI71" s="94"/>
      <c r="FJ71" s="94"/>
      <c r="FK71" s="94"/>
      <c r="FL71" s="94"/>
      <c r="FM71" s="94"/>
      <c r="FN71" s="94"/>
      <c r="FO71" s="94"/>
      <c r="FP71" s="94"/>
      <c r="FQ71" s="94"/>
      <c r="FR71" s="94"/>
      <c r="FS71" s="94"/>
      <c r="FT71" s="94"/>
      <c r="FU71" s="94"/>
      <c r="FV71" s="94"/>
      <c r="FW71" s="94"/>
      <c r="FX71" s="94"/>
      <c r="FY71" s="94"/>
      <c r="FZ71" s="94"/>
      <c r="GA71" s="94"/>
      <c r="GB71" s="94"/>
      <c r="GC71" s="94"/>
      <c r="GD71" s="94"/>
      <c r="GE71" s="94"/>
      <c r="GF71" s="94"/>
      <c r="GG71" s="94"/>
      <c r="GH71" s="94"/>
      <c r="GI71" s="94"/>
      <c r="GJ71" s="94"/>
    </row>
    <row r="72" spans="1:192" x14ac:dyDescent="0.25">
      <c r="A72" s="514"/>
      <c r="B72" s="95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137"/>
      <c r="AZ72" s="94"/>
      <c r="BA72" s="94"/>
      <c r="BB72" s="94"/>
      <c r="BC72" s="94"/>
      <c r="BD72" s="94">
        <v>10</v>
      </c>
      <c r="BE72" s="94">
        <v>2008</v>
      </c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EW72" s="94"/>
      <c r="EX72" s="94"/>
      <c r="EY72" s="94"/>
      <c r="EZ72" s="94"/>
      <c r="FA72" s="94"/>
      <c r="FB72" s="94"/>
      <c r="FC72" s="94"/>
      <c r="FD72" s="94"/>
      <c r="FE72" s="94"/>
      <c r="FF72" s="94"/>
      <c r="FG72" s="137"/>
      <c r="FH72" s="94"/>
      <c r="FI72" s="94"/>
      <c r="FJ72" s="94"/>
      <c r="FK72" s="94"/>
      <c r="FL72" s="94"/>
      <c r="FM72" s="94"/>
      <c r="FN72" s="94"/>
      <c r="FO72" s="94"/>
      <c r="FP72" s="94"/>
      <c r="FQ72" s="94"/>
      <c r="FR72" s="94"/>
      <c r="FS72" s="94"/>
      <c r="FT72" s="94"/>
      <c r="FU72" s="94"/>
      <c r="FV72" s="94"/>
      <c r="FW72" s="94"/>
      <c r="FX72" s="94"/>
      <c r="FY72" s="94"/>
      <c r="FZ72" s="94"/>
      <c r="GA72" s="94"/>
      <c r="GB72" s="94"/>
      <c r="GC72" s="94"/>
      <c r="GD72" s="94"/>
      <c r="GE72" s="94"/>
      <c r="GF72" s="94"/>
      <c r="GG72" s="94"/>
      <c r="GH72" s="94"/>
      <c r="GI72" s="94"/>
      <c r="GJ72" s="94"/>
    </row>
    <row r="73" spans="1:192" x14ac:dyDescent="0.25">
      <c r="A73" s="514"/>
      <c r="B73" s="95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137"/>
      <c r="AZ73" s="94"/>
      <c r="BA73" s="94"/>
      <c r="BB73" s="94"/>
      <c r="BC73" s="94"/>
      <c r="BD73" s="94">
        <v>11</v>
      </c>
      <c r="BE73" s="94">
        <v>5002</v>
      </c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EW73" s="94"/>
      <c r="EX73" s="94"/>
      <c r="EY73" s="94"/>
      <c r="EZ73" s="94"/>
      <c r="FA73" s="94"/>
      <c r="FB73" s="94"/>
      <c r="FC73" s="94"/>
      <c r="FD73" s="94"/>
      <c r="FE73" s="94"/>
      <c r="FF73" s="94"/>
      <c r="FG73" s="137"/>
      <c r="FH73" s="94"/>
      <c r="FI73" s="94"/>
      <c r="FJ73" s="94"/>
      <c r="FK73" s="94"/>
      <c r="FL73" s="94"/>
      <c r="FM73" s="94"/>
      <c r="FN73" s="94"/>
      <c r="FO73" s="94"/>
      <c r="FP73" s="94"/>
      <c r="FQ73" s="94"/>
      <c r="FR73" s="94"/>
      <c r="FS73" s="94"/>
      <c r="FT73" s="94"/>
      <c r="FU73" s="94"/>
      <c r="FV73" s="94"/>
      <c r="FW73" s="94"/>
      <c r="FX73" s="94"/>
      <c r="FY73" s="94"/>
      <c r="FZ73" s="94"/>
      <c r="GA73" s="94"/>
      <c r="GB73" s="94"/>
      <c r="GC73" s="94"/>
      <c r="GD73" s="94"/>
      <c r="GE73" s="94"/>
      <c r="GF73" s="94"/>
      <c r="GG73" s="94"/>
      <c r="GH73" s="94"/>
      <c r="GI73" s="94"/>
      <c r="GJ73" s="94"/>
    </row>
    <row r="74" spans="1:192" x14ac:dyDescent="0.25">
      <c r="A74" s="514"/>
      <c r="B74" s="95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137"/>
      <c r="AZ74" s="94"/>
      <c r="BA74" s="94"/>
      <c r="BB74" s="94"/>
      <c r="BC74" s="94"/>
      <c r="BD74" s="94">
        <v>12</v>
      </c>
      <c r="BE74" s="94">
        <v>5007</v>
      </c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EW74" s="94"/>
      <c r="EX74" s="94"/>
      <c r="EY74" s="94"/>
      <c r="EZ74" s="94"/>
      <c r="FA74" s="94"/>
      <c r="FB74" s="94"/>
      <c r="FC74" s="94"/>
      <c r="FD74" s="94"/>
      <c r="FE74" s="94"/>
      <c r="FF74" s="94"/>
      <c r="FG74" s="137"/>
      <c r="FH74" s="94"/>
      <c r="FI74" s="94"/>
      <c r="FJ74" s="94"/>
      <c r="FK74" s="94"/>
      <c r="FL74" s="94"/>
      <c r="FM74" s="94"/>
      <c r="FN74" s="94"/>
      <c r="FO74" s="94"/>
      <c r="FP74" s="94"/>
      <c r="FQ74" s="94"/>
      <c r="FR74" s="94"/>
      <c r="FS74" s="94"/>
      <c r="FT74" s="94"/>
      <c r="FU74" s="94"/>
      <c r="FV74" s="94"/>
      <c r="FW74" s="94"/>
      <c r="FX74" s="94"/>
      <c r="FY74" s="94"/>
      <c r="FZ74" s="94"/>
      <c r="GA74" s="94"/>
      <c r="GB74" s="94"/>
      <c r="GC74" s="94"/>
      <c r="GD74" s="94"/>
      <c r="GE74" s="94"/>
      <c r="GF74" s="94"/>
      <c r="GG74" s="94"/>
      <c r="GH74" s="94"/>
      <c r="GI74" s="94"/>
      <c r="GJ74" s="94"/>
    </row>
    <row r="75" spans="1:192" x14ac:dyDescent="0.25">
      <c r="A75" s="514"/>
      <c r="B75" s="95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138"/>
      <c r="AZ75" s="94"/>
      <c r="BA75" s="94"/>
      <c r="BB75" s="94"/>
      <c r="BC75" s="94"/>
      <c r="BD75" s="94">
        <v>13</v>
      </c>
      <c r="BE75" s="94">
        <v>5012</v>
      </c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EW75" s="94"/>
      <c r="EX75" s="94"/>
      <c r="EY75" s="94"/>
      <c r="EZ75" s="94"/>
      <c r="FA75" s="94"/>
      <c r="FB75" s="94"/>
      <c r="FC75" s="94"/>
      <c r="FD75" s="94"/>
      <c r="FE75" s="94"/>
      <c r="FF75" s="94"/>
      <c r="FG75" s="138"/>
      <c r="FH75" s="94"/>
      <c r="FI75" s="94"/>
      <c r="FJ75" s="94"/>
      <c r="FK75" s="94"/>
      <c r="FL75" s="94"/>
      <c r="FM75" s="94"/>
      <c r="FN75" s="94"/>
      <c r="FO75" s="94"/>
      <c r="FP75" s="94"/>
      <c r="FQ75" s="94"/>
      <c r="FR75" s="94"/>
      <c r="FS75" s="94"/>
      <c r="FT75" s="94"/>
      <c r="FU75" s="94"/>
      <c r="FV75" s="94"/>
      <c r="FW75" s="94"/>
      <c r="FX75" s="94"/>
      <c r="FY75" s="94"/>
      <c r="FZ75" s="94"/>
      <c r="GA75" s="94"/>
      <c r="GB75" s="94"/>
      <c r="GC75" s="94"/>
      <c r="GD75" s="94"/>
      <c r="GE75" s="94"/>
      <c r="GF75" s="94"/>
      <c r="GG75" s="94"/>
      <c r="GH75" s="94"/>
      <c r="GI75" s="94"/>
      <c r="GJ75" s="94"/>
    </row>
    <row r="76" spans="1:192" x14ac:dyDescent="0.25">
      <c r="A76" s="514"/>
      <c r="B76" s="95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138"/>
      <c r="AZ76" s="94"/>
      <c r="BA76" s="94"/>
      <c r="BB76" s="94"/>
      <c r="BC76" s="94"/>
      <c r="BD76" s="94">
        <v>14</v>
      </c>
      <c r="BE76" s="94">
        <v>6017</v>
      </c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EW76" s="94"/>
      <c r="EX76" s="94"/>
      <c r="EY76" s="94"/>
      <c r="EZ76" s="94"/>
      <c r="FA76" s="94"/>
      <c r="FB76" s="94"/>
      <c r="FC76" s="94"/>
      <c r="FD76" s="94"/>
      <c r="FE76" s="94"/>
      <c r="FF76" s="94"/>
      <c r="FG76" s="138"/>
      <c r="FH76" s="94"/>
      <c r="FI76" s="94"/>
      <c r="FJ76" s="94"/>
      <c r="FK76" s="94"/>
      <c r="FL76" s="94"/>
      <c r="FM76" s="94"/>
      <c r="FN76" s="94"/>
      <c r="FO76" s="94"/>
      <c r="FP76" s="94"/>
      <c r="FQ76" s="94"/>
      <c r="FR76" s="94"/>
      <c r="FS76" s="94"/>
      <c r="FT76" s="94"/>
      <c r="FU76" s="94"/>
      <c r="FV76" s="94"/>
      <c r="FW76" s="94"/>
      <c r="FX76" s="94"/>
      <c r="FY76" s="94"/>
      <c r="FZ76" s="94"/>
      <c r="GA76" s="94"/>
      <c r="GB76" s="94"/>
      <c r="GC76" s="94"/>
      <c r="GD76" s="94"/>
      <c r="GE76" s="94"/>
      <c r="GF76" s="94"/>
      <c r="GG76" s="94"/>
      <c r="GH76" s="94"/>
      <c r="GI76" s="94"/>
      <c r="GJ76" s="94"/>
    </row>
    <row r="77" spans="1:192" x14ac:dyDescent="0.25">
      <c r="A77" s="514"/>
      <c r="B77" s="95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138"/>
      <c r="AZ77" s="94"/>
      <c r="BA77" s="94"/>
      <c r="BB77" s="94"/>
      <c r="BC77" s="94"/>
      <c r="BD77" s="94">
        <v>15</v>
      </c>
      <c r="BE77" s="94">
        <v>6018</v>
      </c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EW77" s="94"/>
      <c r="EX77" s="94"/>
      <c r="EY77" s="94"/>
      <c r="EZ77" s="94"/>
      <c r="FA77" s="94"/>
      <c r="FB77" s="94"/>
      <c r="FC77" s="94"/>
      <c r="FD77" s="94"/>
      <c r="FE77" s="94"/>
      <c r="FF77" s="94"/>
      <c r="FG77" s="138"/>
      <c r="FH77" s="94"/>
      <c r="FI77" s="94"/>
      <c r="FJ77" s="94"/>
      <c r="FK77" s="94"/>
      <c r="FL77" s="94"/>
      <c r="FM77" s="94"/>
      <c r="FN77" s="94"/>
      <c r="FO77" s="94"/>
      <c r="FP77" s="94"/>
      <c r="FQ77" s="94"/>
      <c r="FR77" s="94"/>
      <c r="FS77" s="94"/>
      <c r="FT77" s="94"/>
      <c r="FU77" s="94"/>
      <c r="FV77" s="94"/>
      <c r="FW77" s="94"/>
      <c r="FX77" s="94"/>
      <c r="FY77" s="94"/>
      <c r="FZ77" s="94"/>
      <c r="GA77" s="94"/>
      <c r="GB77" s="94"/>
      <c r="GC77" s="94"/>
      <c r="GD77" s="94"/>
      <c r="GE77" s="94"/>
      <c r="GF77" s="94"/>
      <c r="GG77" s="94"/>
      <c r="GH77" s="94"/>
      <c r="GI77" s="94"/>
      <c r="GJ77" s="94"/>
    </row>
    <row r="78" spans="1:192" x14ac:dyDescent="0.25">
      <c r="A78" s="514"/>
      <c r="B78" s="95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138"/>
      <c r="AZ78" s="94"/>
      <c r="BA78" s="94"/>
      <c r="BB78" s="94"/>
      <c r="BC78" s="94"/>
      <c r="BD78" s="94">
        <v>16</v>
      </c>
      <c r="BE78" s="94">
        <v>6019</v>
      </c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EW78" s="94"/>
      <c r="EX78" s="94"/>
      <c r="EY78" s="94"/>
      <c r="EZ78" s="94"/>
      <c r="FA78" s="94"/>
      <c r="FB78" s="94"/>
      <c r="FC78" s="94"/>
      <c r="FD78" s="94"/>
      <c r="FE78" s="94"/>
      <c r="FF78" s="94"/>
      <c r="FG78" s="138"/>
      <c r="FH78" s="94"/>
      <c r="FI78" s="94"/>
      <c r="FJ78" s="94"/>
      <c r="FK78" s="94"/>
      <c r="FL78" s="94"/>
      <c r="FM78" s="94"/>
      <c r="FN78" s="94"/>
      <c r="FO78" s="94"/>
      <c r="FP78" s="94"/>
      <c r="FQ78" s="94"/>
      <c r="FR78" s="94"/>
      <c r="FS78" s="94"/>
      <c r="FT78" s="94"/>
      <c r="FU78" s="94"/>
      <c r="FV78" s="94"/>
      <c r="FW78" s="94"/>
      <c r="FX78" s="94"/>
      <c r="FY78" s="94"/>
      <c r="FZ78" s="94"/>
      <c r="GA78" s="94"/>
      <c r="GB78" s="94"/>
      <c r="GC78" s="94"/>
      <c r="GD78" s="94"/>
      <c r="GE78" s="94"/>
      <c r="GF78" s="94"/>
      <c r="GG78" s="94"/>
      <c r="GH78" s="94"/>
      <c r="GI78" s="94"/>
      <c r="GJ78" s="94"/>
    </row>
    <row r="79" spans="1:192" x14ac:dyDescent="0.25">
      <c r="A79" s="514"/>
      <c r="B79" s="95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138"/>
      <c r="AZ79" s="94"/>
      <c r="BA79" s="94"/>
      <c r="BB79" s="94"/>
      <c r="BC79" s="94"/>
      <c r="BD79" s="94">
        <v>17</v>
      </c>
      <c r="BE79" s="94">
        <v>9018</v>
      </c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138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4"/>
      <c r="FX79" s="94"/>
      <c r="FY79" s="94"/>
      <c r="FZ79" s="94"/>
      <c r="GA79" s="94"/>
      <c r="GB79" s="94"/>
      <c r="GC79" s="94"/>
      <c r="GD79" s="94"/>
      <c r="GE79" s="94"/>
      <c r="GF79" s="94"/>
      <c r="GG79" s="94"/>
      <c r="GH79" s="94"/>
      <c r="GI79" s="94"/>
      <c r="GJ79" s="94"/>
    </row>
    <row r="80" spans="1:192" x14ac:dyDescent="0.25">
      <c r="A80" s="514"/>
      <c r="B80" s="95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138"/>
      <c r="AZ80" s="94"/>
      <c r="BA80" s="94"/>
      <c r="BB80" s="94"/>
      <c r="BC80" s="94"/>
      <c r="BD80" s="94">
        <v>18</v>
      </c>
      <c r="BE80" s="94">
        <v>9001</v>
      </c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EW80" s="94"/>
      <c r="EX80" s="94"/>
      <c r="EY80" s="94"/>
      <c r="EZ80" s="94"/>
      <c r="FA80" s="94"/>
      <c r="FB80" s="94"/>
      <c r="FC80" s="94"/>
      <c r="FD80" s="94"/>
      <c r="FE80" s="94"/>
      <c r="FF80" s="94"/>
      <c r="FG80" s="138"/>
      <c r="FH80" s="94"/>
      <c r="FI80" s="94"/>
      <c r="FJ80" s="94"/>
      <c r="FK80" s="94"/>
      <c r="FL80" s="94"/>
      <c r="FM80" s="94"/>
      <c r="FN80" s="94"/>
      <c r="FO80" s="94"/>
      <c r="FP80" s="94"/>
      <c r="FQ80" s="94"/>
      <c r="FR80" s="94"/>
      <c r="FS80" s="94"/>
      <c r="FT80" s="94"/>
      <c r="FU80" s="94"/>
      <c r="FV80" s="94"/>
      <c r="FW80" s="94"/>
      <c r="FX80" s="94"/>
      <c r="FY80" s="94"/>
      <c r="FZ80" s="94"/>
      <c r="GA80" s="94"/>
      <c r="GB80" s="94"/>
      <c r="GC80" s="94"/>
      <c r="GD80" s="94"/>
      <c r="GE80" s="94"/>
      <c r="GF80" s="94"/>
      <c r="GG80" s="94"/>
      <c r="GH80" s="94"/>
      <c r="GI80" s="94"/>
      <c r="GJ80" s="94"/>
    </row>
    <row r="81" spans="1:192" x14ac:dyDescent="0.25">
      <c r="A81" s="514"/>
      <c r="B81" s="95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138"/>
      <c r="AZ81" s="94"/>
      <c r="BA81" s="94"/>
      <c r="BB81" s="94"/>
      <c r="BC81" s="94"/>
      <c r="BD81" s="94">
        <v>19</v>
      </c>
      <c r="BE81" s="94">
        <v>9005</v>
      </c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EW81" s="94"/>
      <c r="EX81" s="94"/>
      <c r="EY81" s="94"/>
      <c r="EZ81" s="94"/>
      <c r="FA81" s="94"/>
      <c r="FB81" s="94"/>
      <c r="FC81" s="94"/>
      <c r="FD81" s="94"/>
      <c r="FE81" s="94"/>
      <c r="FF81" s="94"/>
      <c r="FG81" s="138"/>
      <c r="FH81" s="94"/>
      <c r="FI81" s="94"/>
      <c r="FJ81" s="94"/>
      <c r="FK81" s="94"/>
      <c r="FL81" s="94"/>
      <c r="FM81" s="94"/>
      <c r="FN81" s="94"/>
      <c r="FO81" s="94"/>
      <c r="FP81" s="94"/>
      <c r="FQ81" s="94"/>
      <c r="FR81" s="94"/>
      <c r="FS81" s="94"/>
      <c r="FT81" s="94"/>
      <c r="FU81" s="94"/>
      <c r="FV81" s="94"/>
      <c r="FW81" s="94"/>
      <c r="FX81" s="94"/>
      <c r="FY81" s="94"/>
      <c r="FZ81" s="94"/>
      <c r="GA81" s="94"/>
      <c r="GB81" s="94"/>
      <c r="GC81" s="94"/>
      <c r="GD81" s="94"/>
      <c r="GE81" s="94"/>
      <c r="GF81" s="94"/>
      <c r="GG81" s="94"/>
      <c r="GH81" s="94"/>
      <c r="GI81" s="94"/>
      <c r="GJ81" s="94"/>
    </row>
    <row r="82" spans="1:192" x14ac:dyDescent="0.25">
      <c r="A82" s="514"/>
      <c r="B82" s="95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138"/>
      <c r="AZ82" s="94"/>
      <c r="BA82" s="94"/>
      <c r="BB82" s="94"/>
      <c r="BC82" s="94"/>
      <c r="BD82" s="94">
        <v>20</v>
      </c>
      <c r="BE82" s="94" t="s">
        <v>43</v>
      </c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EW82" s="94"/>
      <c r="EX82" s="94"/>
      <c r="EY82" s="94"/>
      <c r="EZ82" s="94"/>
      <c r="FA82" s="94"/>
      <c r="FB82" s="94"/>
      <c r="FC82" s="94"/>
      <c r="FD82" s="94"/>
      <c r="FE82" s="94"/>
      <c r="FF82" s="94"/>
      <c r="FG82" s="138"/>
      <c r="FH82" s="94"/>
      <c r="FI82" s="94"/>
      <c r="FJ82" s="94"/>
      <c r="FK82" s="94"/>
      <c r="FL82" s="94"/>
      <c r="FM82" s="94"/>
      <c r="FN82" s="94"/>
      <c r="FO82" s="94"/>
      <c r="FP82" s="94"/>
      <c r="FQ82" s="94"/>
      <c r="FR82" s="94"/>
      <c r="FS82" s="94"/>
      <c r="FT82" s="94"/>
      <c r="FU82" s="94"/>
      <c r="FV82" s="94"/>
      <c r="FW82" s="94"/>
      <c r="FX82" s="94"/>
      <c r="FY82" s="94"/>
      <c r="FZ82" s="94"/>
      <c r="GA82" s="94"/>
      <c r="GB82" s="94"/>
      <c r="GC82" s="94"/>
      <c r="GD82" s="94"/>
      <c r="GE82" s="94"/>
      <c r="GF82" s="94"/>
      <c r="GG82" s="94"/>
      <c r="GH82" s="94"/>
      <c r="GI82" s="94"/>
      <c r="GJ82" s="94"/>
    </row>
    <row r="83" spans="1:192" x14ac:dyDescent="0.25">
      <c r="A83" s="514"/>
      <c r="B83" s="95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138"/>
      <c r="AZ83" s="94"/>
      <c r="BA83" s="94"/>
      <c r="BB83" s="94"/>
      <c r="BC83" s="94"/>
      <c r="BD83" s="94"/>
      <c r="BE83" s="94"/>
      <c r="BF83" s="94">
        <f>VLOOKUP(B27,BD63:BE82,2,FALSE)</f>
        <v>0</v>
      </c>
      <c r="BG83" s="94">
        <f>VLOOKUP(B32,BD63:BE82,2,FALSE)</f>
        <v>0</v>
      </c>
      <c r="BH83" s="94">
        <f>VLOOKUP(B36,BD63:BE82,2,FALSE)</f>
        <v>0</v>
      </c>
      <c r="BI83" s="94">
        <f>VLOOKUP(B40,BD63:BE82,2,FALSE)</f>
        <v>0</v>
      </c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EW83" s="94"/>
      <c r="EX83" s="94"/>
      <c r="EY83" s="94"/>
      <c r="EZ83" s="94"/>
      <c r="FA83" s="94"/>
      <c r="FB83" s="94"/>
      <c r="FC83" s="94"/>
      <c r="FD83" s="94"/>
      <c r="FE83" s="94"/>
      <c r="FF83" s="94"/>
      <c r="FG83" s="138"/>
      <c r="FH83" s="94"/>
      <c r="FI83" s="94"/>
      <c r="FJ83" s="94"/>
      <c r="FK83" s="94"/>
      <c r="FL83" s="94"/>
      <c r="FM83" s="94"/>
      <c r="FN83" s="94"/>
      <c r="FO83" s="94"/>
      <c r="FP83" s="94"/>
      <c r="FQ83" s="94"/>
      <c r="FR83" s="94"/>
      <c r="FS83" s="94"/>
      <c r="FT83" s="94"/>
      <c r="FU83" s="94"/>
      <c r="FV83" s="94"/>
      <c r="FW83" s="94"/>
      <c r="FX83" s="94"/>
      <c r="FY83" s="94"/>
      <c r="FZ83" s="94"/>
      <c r="GA83" s="94"/>
      <c r="GB83" s="94"/>
      <c r="GC83" s="94"/>
      <c r="GD83" s="94"/>
      <c r="GE83" s="94"/>
      <c r="GF83" s="94"/>
      <c r="GG83" s="94"/>
      <c r="GH83" s="94"/>
      <c r="GI83" s="94"/>
      <c r="GJ83" s="94"/>
    </row>
    <row r="84" spans="1:192" x14ac:dyDescent="0.25">
      <c r="A84" s="514"/>
      <c r="B84" s="95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138"/>
      <c r="AZ84" s="94"/>
      <c r="BA84" s="94"/>
      <c r="BB84" s="94"/>
      <c r="BC84" s="94"/>
      <c r="BD84" s="94"/>
      <c r="BE84" s="94"/>
      <c r="BF84" s="516">
        <f>IF(BF83="Atyp",AD29,BF83)</f>
        <v>0</v>
      </c>
      <c r="BG84" s="516">
        <f>IF(BG83="Atyp",AD33,BG83)</f>
        <v>0</v>
      </c>
      <c r="BH84" s="516">
        <f>IF(BH83="Atyp",AD37,BH83)</f>
        <v>0</v>
      </c>
      <c r="BI84" s="516">
        <f>IF(BI83="Atyp",AD41,BI83)</f>
        <v>0</v>
      </c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EW84" s="94"/>
      <c r="EX84" s="94"/>
      <c r="EY84" s="94"/>
      <c r="EZ84" s="94"/>
      <c r="FA84" s="94"/>
      <c r="FB84" s="94"/>
      <c r="FC84" s="94"/>
      <c r="FD84" s="94"/>
      <c r="FE84" s="94"/>
      <c r="FF84" s="94"/>
      <c r="FG84" s="138"/>
      <c r="FH84" s="94"/>
      <c r="FI84" s="94"/>
      <c r="FJ84" s="94"/>
      <c r="FK84" s="94"/>
      <c r="FL84" s="94"/>
      <c r="FM84" s="94"/>
      <c r="FN84" s="94"/>
      <c r="FO84" s="94"/>
      <c r="FP84" s="94"/>
      <c r="FQ84" s="94"/>
      <c r="FR84" s="94"/>
      <c r="FS84" s="94"/>
      <c r="FT84" s="94"/>
      <c r="FU84" s="94"/>
      <c r="FV84" s="94"/>
      <c r="FW84" s="94"/>
      <c r="FX84" s="94"/>
      <c r="FY84" s="94"/>
      <c r="FZ84" s="94"/>
      <c r="GA84" s="94"/>
      <c r="GB84" s="94"/>
      <c r="GC84" s="94"/>
      <c r="GD84" s="94"/>
      <c r="GE84" s="94"/>
      <c r="GF84" s="94"/>
      <c r="GG84" s="94"/>
      <c r="GH84" s="94"/>
      <c r="GI84" s="94"/>
      <c r="GJ84" s="94"/>
    </row>
    <row r="85" spans="1:192" x14ac:dyDescent="0.25">
      <c r="A85" s="514"/>
      <c r="B85" s="95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138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EW85" s="94"/>
      <c r="EX85" s="94"/>
      <c r="EY85" s="94"/>
      <c r="EZ85" s="94"/>
      <c r="FA85" s="94"/>
      <c r="FB85" s="94"/>
      <c r="FC85" s="94"/>
      <c r="FD85" s="94"/>
      <c r="FE85" s="94"/>
      <c r="FF85" s="94"/>
      <c r="FG85" s="138"/>
      <c r="FH85" s="94"/>
      <c r="FI85" s="94"/>
      <c r="FJ85" s="94"/>
      <c r="FK85" s="94"/>
      <c r="FL85" s="94"/>
      <c r="FM85" s="94"/>
      <c r="FN85" s="94"/>
      <c r="FO85" s="94"/>
      <c r="FP85" s="94"/>
      <c r="FQ85" s="94"/>
      <c r="FR85" s="94"/>
      <c r="FS85" s="94"/>
      <c r="FT85" s="94"/>
      <c r="FU85" s="94"/>
      <c r="FV85" s="94"/>
      <c r="FW85" s="94"/>
      <c r="FX85" s="94"/>
      <c r="FY85" s="94"/>
      <c r="FZ85" s="94"/>
      <c r="GA85" s="94"/>
      <c r="GB85" s="94"/>
      <c r="GC85" s="94"/>
      <c r="GD85" s="94"/>
      <c r="GE85" s="94"/>
      <c r="GF85" s="94"/>
      <c r="GG85" s="94"/>
      <c r="GH85" s="94"/>
      <c r="GI85" s="94"/>
      <c r="GJ85" s="94"/>
    </row>
    <row r="86" spans="1:192" x14ac:dyDescent="0.25">
      <c r="A86" s="514"/>
      <c r="B86" s="95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138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EW86" s="94"/>
      <c r="EX86" s="94"/>
      <c r="EY86" s="94"/>
      <c r="EZ86" s="94"/>
      <c r="FA86" s="94"/>
      <c r="FB86" s="94"/>
      <c r="FC86" s="94"/>
      <c r="FD86" s="94"/>
      <c r="FE86" s="94"/>
      <c r="FF86" s="94"/>
      <c r="FG86" s="138"/>
      <c r="FH86" s="94"/>
      <c r="FI86" s="94"/>
      <c r="FJ86" s="94"/>
      <c r="FK86" s="94"/>
      <c r="FL86" s="94"/>
      <c r="FM86" s="94"/>
      <c r="FN86" s="94"/>
      <c r="FO86" s="94"/>
      <c r="FP86" s="94"/>
      <c r="FQ86" s="94"/>
      <c r="FR86" s="94"/>
      <c r="FS86" s="94"/>
      <c r="FT86" s="94"/>
      <c r="FU86" s="94"/>
      <c r="FV86" s="94"/>
      <c r="FW86" s="94"/>
      <c r="FX86" s="94"/>
      <c r="FY86" s="94"/>
      <c r="FZ86" s="94"/>
      <c r="GA86" s="94"/>
      <c r="GB86" s="94"/>
      <c r="GC86" s="94"/>
      <c r="GD86" s="94"/>
      <c r="GE86" s="94"/>
      <c r="GF86" s="94"/>
      <c r="GG86" s="94"/>
      <c r="GH86" s="94"/>
      <c r="GI86" s="94"/>
      <c r="GJ86" s="94"/>
    </row>
    <row r="87" spans="1:192" x14ac:dyDescent="0.25">
      <c r="A87" s="514"/>
      <c r="B87" s="95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138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EW87" s="94"/>
      <c r="EX87" s="94"/>
      <c r="EY87" s="94"/>
      <c r="EZ87" s="94"/>
      <c r="FA87" s="94"/>
      <c r="FB87" s="94"/>
      <c r="FC87" s="94"/>
      <c r="FD87" s="94"/>
      <c r="FE87" s="94"/>
      <c r="FF87" s="94"/>
      <c r="FG87" s="138"/>
      <c r="FH87" s="94"/>
      <c r="FI87" s="94"/>
      <c r="FJ87" s="94"/>
      <c r="FK87" s="94"/>
      <c r="FL87" s="94"/>
      <c r="FM87" s="94"/>
      <c r="FN87" s="94"/>
      <c r="FO87" s="94"/>
      <c r="FP87" s="94"/>
      <c r="FQ87" s="94"/>
      <c r="FR87" s="94"/>
      <c r="FS87" s="94"/>
      <c r="FT87" s="94"/>
      <c r="FU87" s="94"/>
      <c r="FV87" s="94"/>
      <c r="FW87" s="94"/>
      <c r="FX87" s="94"/>
      <c r="FY87" s="94"/>
      <c r="FZ87" s="94"/>
      <c r="GA87" s="94"/>
      <c r="GB87" s="94"/>
      <c r="GC87" s="94"/>
      <c r="GD87" s="94"/>
      <c r="GE87" s="94"/>
      <c r="GF87" s="94"/>
      <c r="GG87" s="94"/>
      <c r="GH87" s="94"/>
      <c r="GI87" s="94"/>
      <c r="GJ87" s="94"/>
    </row>
    <row r="88" spans="1:192" x14ac:dyDescent="0.25">
      <c r="A88" s="514"/>
      <c r="B88" s="95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138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EW88" s="94"/>
      <c r="EX88" s="94"/>
      <c r="EY88" s="94"/>
      <c r="EZ88" s="94"/>
      <c r="FA88" s="94"/>
      <c r="FB88" s="94"/>
      <c r="FC88" s="94"/>
      <c r="FD88" s="94"/>
      <c r="FE88" s="94"/>
      <c r="FF88" s="94"/>
      <c r="FG88" s="138"/>
      <c r="FH88" s="94"/>
      <c r="FI88" s="94"/>
      <c r="FJ88" s="94"/>
      <c r="FK88" s="94"/>
      <c r="FL88" s="94"/>
      <c r="FM88" s="94"/>
      <c r="FN88" s="94"/>
      <c r="FO88" s="94"/>
      <c r="FP88" s="94"/>
      <c r="FQ88" s="94"/>
      <c r="FR88" s="94"/>
      <c r="FS88" s="94"/>
      <c r="FT88" s="94"/>
      <c r="FU88" s="94"/>
      <c r="FV88" s="94"/>
      <c r="FW88" s="94"/>
      <c r="FX88" s="94"/>
      <c r="FY88" s="94"/>
      <c r="FZ88" s="94"/>
      <c r="GA88" s="94"/>
      <c r="GB88" s="94"/>
      <c r="GC88" s="94"/>
      <c r="GD88" s="94"/>
      <c r="GE88" s="94"/>
      <c r="GF88" s="94"/>
      <c r="GG88" s="94"/>
      <c r="GH88" s="94"/>
      <c r="GI88" s="94"/>
      <c r="GJ88" s="94"/>
    </row>
    <row r="89" spans="1:192" x14ac:dyDescent="0.25">
      <c r="A89" s="514"/>
      <c r="B89" s="95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138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94"/>
      <c r="CB89" s="94"/>
      <c r="EW89" s="94"/>
      <c r="EX89" s="94"/>
      <c r="EY89" s="94"/>
      <c r="EZ89" s="94"/>
      <c r="FA89" s="94"/>
      <c r="FB89" s="94"/>
      <c r="FC89" s="94"/>
      <c r="FD89" s="94"/>
      <c r="FE89" s="94"/>
      <c r="FF89" s="94"/>
      <c r="FG89" s="138"/>
      <c r="FH89" s="94"/>
      <c r="FI89" s="94"/>
      <c r="FJ89" s="94"/>
      <c r="FK89" s="94"/>
      <c r="FL89" s="94"/>
      <c r="FM89" s="94"/>
      <c r="FN89" s="94"/>
      <c r="FO89" s="94"/>
      <c r="FP89" s="94"/>
      <c r="FQ89" s="94"/>
      <c r="FR89" s="94"/>
      <c r="FS89" s="94"/>
      <c r="FT89" s="94"/>
      <c r="FU89" s="94"/>
      <c r="FV89" s="94"/>
      <c r="FW89" s="94"/>
      <c r="FX89" s="94"/>
      <c r="FY89" s="94"/>
      <c r="FZ89" s="94"/>
      <c r="GA89" s="94"/>
      <c r="GB89" s="94"/>
      <c r="GC89" s="94"/>
      <c r="GD89" s="94"/>
      <c r="GE89" s="94"/>
      <c r="GF89" s="94"/>
      <c r="GG89" s="94"/>
      <c r="GH89" s="94"/>
      <c r="GI89" s="94"/>
      <c r="GJ89" s="94"/>
    </row>
    <row r="90" spans="1:192" x14ac:dyDescent="0.25">
      <c r="A90" s="514"/>
      <c r="B90" s="95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138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EW90" s="94"/>
      <c r="EX90" s="94"/>
      <c r="EY90" s="94"/>
      <c r="EZ90" s="94"/>
      <c r="FA90" s="94"/>
      <c r="FB90" s="94"/>
      <c r="FC90" s="94"/>
      <c r="FD90" s="94"/>
      <c r="FE90" s="94"/>
      <c r="FF90" s="94"/>
      <c r="FG90" s="138"/>
      <c r="FH90" s="94"/>
      <c r="FI90" s="94"/>
      <c r="FJ90" s="94"/>
      <c r="FK90" s="94"/>
      <c r="FL90" s="94"/>
      <c r="FM90" s="94"/>
      <c r="FN90" s="94"/>
      <c r="FO90" s="94"/>
      <c r="FP90" s="94"/>
      <c r="FQ90" s="94"/>
      <c r="FR90" s="94"/>
      <c r="FS90" s="94"/>
      <c r="FT90" s="94"/>
      <c r="FU90" s="94"/>
      <c r="FV90" s="94"/>
      <c r="FW90" s="94"/>
      <c r="FX90" s="94"/>
      <c r="FY90" s="94"/>
      <c r="FZ90" s="94"/>
      <c r="GA90" s="94"/>
      <c r="GB90" s="94"/>
      <c r="GC90" s="94"/>
      <c r="GD90" s="94"/>
      <c r="GE90" s="94"/>
      <c r="GF90" s="94"/>
      <c r="GG90" s="94"/>
      <c r="GH90" s="94"/>
      <c r="GI90" s="94"/>
      <c r="GJ90" s="94"/>
    </row>
    <row r="91" spans="1:192" x14ac:dyDescent="0.25">
      <c r="A91" s="514"/>
      <c r="B91" s="95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138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4"/>
      <c r="EW91" s="94"/>
      <c r="EX91" s="94"/>
      <c r="EY91" s="94"/>
      <c r="EZ91" s="94"/>
      <c r="FA91" s="94"/>
      <c r="FB91" s="94"/>
      <c r="FC91" s="94"/>
      <c r="FD91" s="94"/>
      <c r="FE91" s="94"/>
      <c r="FF91" s="94"/>
      <c r="FG91" s="138"/>
      <c r="FH91" s="94"/>
      <c r="FI91" s="94"/>
      <c r="FJ91" s="94"/>
      <c r="FK91" s="94"/>
      <c r="FL91" s="94"/>
      <c r="FM91" s="94"/>
      <c r="FN91" s="94"/>
      <c r="FO91" s="94"/>
      <c r="FP91" s="94"/>
      <c r="FQ91" s="94"/>
      <c r="FR91" s="94"/>
      <c r="FS91" s="94"/>
      <c r="FT91" s="94"/>
      <c r="FU91" s="94"/>
      <c r="FV91" s="94"/>
      <c r="FW91" s="94"/>
      <c r="FX91" s="94"/>
      <c r="FY91" s="94"/>
      <c r="FZ91" s="94"/>
      <c r="GA91" s="94"/>
      <c r="GB91" s="94"/>
      <c r="GC91" s="94"/>
      <c r="GD91" s="94"/>
      <c r="GE91" s="94"/>
      <c r="GF91" s="94"/>
      <c r="GG91" s="94"/>
      <c r="GH91" s="94"/>
      <c r="GI91" s="94"/>
      <c r="GJ91" s="94"/>
    </row>
    <row r="92" spans="1:192" x14ac:dyDescent="0.25">
      <c r="A92" s="514"/>
      <c r="B92" s="95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138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4"/>
      <c r="EW92" s="94"/>
      <c r="EX92" s="94"/>
      <c r="EY92" s="94"/>
      <c r="EZ92" s="94"/>
      <c r="FA92" s="94"/>
      <c r="FB92" s="94"/>
      <c r="FC92" s="94"/>
      <c r="FD92" s="94"/>
      <c r="FE92" s="94"/>
      <c r="FF92" s="94"/>
      <c r="FG92" s="138"/>
      <c r="FH92" s="94"/>
      <c r="FI92" s="94"/>
      <c r="FJ92" s="94"/>
      <c r="FK92" s="94"/>
      <c r="FL92" s="94"/>
      <c r="FM92" s="94"/>
      <c r="FN92" s="94"/>
      <c r="FO92" s="94"/>
      <c r="FP92" s="94"/>
      <c r="FQ92" s="94"/>
      <c r="FR92" s="94"/>
      <c r="FS92" s="94"/>
      <c r="FT92" s="94"/>
      <c r="FU92" s="94"/>
      <c r="FV92" s="94"/>
      <c r="FW92" s="94"/>
      <c r="FX92" s="94"/>
      <c r="FY92" s="94"/>
      <c r="FZ92" s="94"/>
      <c r="GA92" s="94"/>
      <c r="GB92" s="94"/>
      <c r="GC92" s="94"/>
      <c r="GD92" s="94"/>
      <c r="GE92" s="94"/>
      <c r="GF92" s="94"/>
      <c r="GG92" s="94"/>
      <c r="GH92" s="94"/>
      <c r="GI92" s="94"/>
      <c r="GJ92" s="94"/>
    </row>
    <row r="93" spans="1:192" x14ac:dyDescent="0.25">
      <c r="A93" s="514"/>
      <c r="B93" s="95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138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EW93" s="94"/>
      <c r="EX93" s="94"/>
      <c r="EY93" s="94"/>
      <c r="EZ93" s="94"/>
      <c r="FA93" s="94"/>
      <c r="FB93" s="94"/>
      <c r="FC93" s="94"/>
      <c r="FD93" s="94"/>
      <c r="FE93" s="94"/>
      <c r="FF93" s="94"/>
      <c r="FG93" s="138"/>
      <c r="FH93" s="94"/>
      <c r="FI93" s="94"/>
      <c r="FJ93" s="94"/>
      <c r="FK93" s="94"/>
      <c r="FL93" s="94"/>
      <c r="FM93" s="94"/>
      <c r="FN93" s="94"/>
      <c r="FO93" s="94"/>
      <c r="FP93" s="94"/>
      <c r="FQ93" s="94"/>
      <c r="FR93" s="94"/>
      <c r="FS93" s="94"/>
      <c r="FT93" s="94"/>
      <c r="FU93" s="94"/>
      <c r="FV93" s="94"/>
      <c r="FW93" s="94"/>
      <c r="FX93" s="94"/>
      <c r="FY93" s="94"/>
      <c r="FZ93" s="94"/>
      <c r="GA93" s="94"/>
      <c r="GB93" s="94"/>
      <c r="GC93" s="94"/>
      <c r="GD93" s="94"/>
      <c r="GE93" s="94"/>
      <c r="GF93" s="94"/>
      <c r="GG93" s="94"/>
      <c r="GH93" s="94"/>
      <c r="GI93" s="94"/>
      <c r="GJ93" s="94"/>
    </row>
    <row r="94" spans="1:192" x14ac:dyDescent="0.25">
      <c r="A94" s="514"/>
      <c r="B94" s="95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138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EW94" s="94"/>
      <c r="EX94" s="94"/>
      <c r="EY94" s="94"/>
      <c r="EZ94" s="94"/>
      <c r="FA94" s="94"/>
      <c r="FB94" s="94"/>
      <c r="FC94" s="94"/>
      <c r="FD94" s="94"/>
      <c r="FE94" s="94"/>
      <c r="FF94" s="94"/>
      <c r="FG94" s="138"/>
      <c r="FH94" s="94"/>
      <c r="FI94" s="94"/>
      <c r="FJ94" s="94"/>
      <c r="FK94" s="94"/>
      <c r="FL94" s="94"/>
      <c r="FM94" s="94"/>
      <c r="FN94" s="94"/>
      <c r="FO94" s="94"/>
      <c r="FP94" s="94"/>
      <c r="FQ94" s="94"/>
      <c r="FR94" s="94"/>
      <c r="FS94" s="94"/>
      <c r="FT94" s="94"/>
      <c r="FU94" s="94"/>
      <c r="FV94" s="94"/>
      <c r="FW94" s="94"/>
      <c r="FX94" s="94"/>
      <c r="FY94" s="94"/>
      <c r="FZ94" s="94"/>
      <c r="GA94" s="94"/>
      <c r="GB94" s="94"/>
      <c r="GC94" s="94"/>
      <c r="GD94" s="94"/>
      <c r="GE94" s="94"/>
      <c r="GF94" s="94"/>
      <c r="GG94" s="94"/>
      <c r="GH94" s="94"/>
      <c r="GI94" s="94"/>
      <c r="GJ94" s="94"/>
    </row>
    <row r="95" spans="1:192" x14ac:dyDescent="0.25">
      <c r="A95" s="514"/>
      <c r="B95" s="95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138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EW95" s="94"/>
      <c r="EX95" s="94"/>
      <c r="EY95" s="94"/>
      <c r="EZ95" s="94"/>
      <c r="FA95" s="94"/>
      <c r="FB95" s="94"/>
      <c r="FC95" s="94"/>
      <c r="FD95" s="94"/>
      <c r="FE95" s="94"/>
      <c r="FF95" s="94"/>
      <c r="FG95" s="138"/>
      <c r="FH95" s="94"/>
      <c r="FI95" s="94"/>
      <c r="FJ95" s="94"/>
      <c r="FK95" s="94"/>
      <c r="FL95" s="94"/>
      <c r="FM95" s="94"/>
      <c r="FN95" s="94"/>
      <c r="FO95" s="94"/>
      <c r="FP95" s="94"/>
      <c r="FQ95" s="94"/>
      <c r="FR95" s="94"/>
      <c r="FS95" s="94"/>
      <c r="FT95" s="94"/>
      <c r="FU95" s="94"/>
      <c r="FV95" s="94"/>
      <c r="FW95" s="94"/>
      <c r="FX95" s="94"/>
      <c r="FY95" s="94"/>
      <c r="FZ95" s="94"/>
      <c r="GA95" s="94"/>
      <c r="GB95" s="94"/>
      <c r="GC95" s="94"/>
      <c r="GD95" s="94"/>
      <c r="GE95" s="94"/>
      <c r="GF95" s="94"/>
      <c r="GG95" s="94"/>
      <c r="GH95" s="94"/>
      <c r="GI95" s="94"/>
      <c r="GJ95" s="94"/>
    </row>
    <row r="96" spans="1:192" x14ac:dyDescent="0.25">
      <c r="A96" s="514"/>
      <c r="B96" s="95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138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EW96" s="94"/>
      <c r="EX96" s="94"/>
      <c r="EY96" s="94"/>
      <c r="EZ96" s="94"/>
      <c r="FA96" s="94"/>
      <c r="FB96" s="94"/>
      <c r="FC96" s="94"/>
      <c r="FD96" s="94"/>
      <c r="FE96" s="94"/>
      <c r="FF96" s="94"/>
      <c r="FG96" s="138"/>
      <c r="FH96" s="94"/>
      <c r="FI96" s="94"/>
      <c r="FJ96" s="94"/>
      <c r="FK96" s="94"/>
      <c r="FL96" s="94"/>
      <c r="FM96" s="94"/>
      <c r="FN96" s="94"/>
      <c r="FO96" s="94"/>
      <c r="FP96" s="94"/>
      <c r="FQ96" s="94"/>
      <c r="FR96" s="94"/>
      <c r="FS96" s="94"/>
      <c r="FT96" s="94"/>
      <c r="FU96" s="94"/>
      <c r="FV96" s="94"/>
      <c r="FW96" s="94"/>
      <c r="FX96" s="94"/>
      <c r="FY96" s="94"/>
      <c r="FZ96" s="94"/>
      <c r="GA96" s="94"/>
      <c r="GB96" s="94"/>
      <c r="GC96" s="94"/>
      <c r="GD96" s="94"/>
      <c r="GE96" s="94"/>
      <c r="GF96" s="94"/>
      <c r="GG96" s="94"/>
      <c r="GH96" s="94"/>
      <c r="GI96" s="94"/>
      <c r="GJ96" s="94"/>
    </row>
    <row r="97" spans="1:192" x14ac:dyDescent="0.25">
      <c r="A97" s="514"/>
      <c r="B97" s="95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138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  <c r="EW97" s="94"/>
      <c r="EX97" s="94"/>
      <c r="EY97" s="94"/>
      <c r="EZ97" s="94"/>
      <c r="FA97" s="94"/>
      <c r="FB97" s="94"/>
      <c r="FC97" s="94"/>
      <c r="FD97" s="94"/>
      <c r="FE97" s="94"/>
      <c r="FF97" s="94"/>
      <c r="FG97" s="138"/>
      <c r="FH97" s="94"/>
      <c r="FI97" s="94"/>
      <c r="FJ97" s="94"/>
      <c r="FK97" s="94"/>
      <c r="FL97" s="94"/>
      <c r="FM97" s="94"/>
      <c r="FN97" s="94"/>
      <c r="FO97" s="94"/>
      <c r="FP97" s="94"/>
      <c r="FQ97" s="94"/>
      <c r="FR97" s="94"/>
      <c r="FS97" s="94"/>
      <c r="FT97" s="94"/>
      <c r="FU97" s="94"/>
      <c r="FV97" s="94"/>
      <c r="FW97" s="94"/>
      <c r="FX97" s="94"/>
      <c r="FY97" s="94"/>
      <c r="FZ97" s="94"/>
      <c r="GA97" s="94"/>
      <c r="GB97" s="94"/>
      <c r="GC97" s="94"/>
      <c r="GD97" s="94"/>
      <c r="GE97" s="94"/>
      <c r="GF97" s="94"/>
      <c r="GG97" s="94"/>
      <c r="GH97" s="94"/>
      <c r="GI97" s="94"/>
      <c r="GJ97" s="94"/>
    </row>
    <row r="98" spans="1:192" x14ac:dyDescent="0.25">
      <c r="A98" s="514"/>
      <c r="B98" s="95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138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EW98" s="94"/>
      <c r="EX98" s="94"/>
      <c r="EY98" s="94"/>
      <c r="EZ98" s="94"/>
      <c r="FA98" s="94"/>
      <c r="FB98" s="94"/>
      <c r="FC98" s="94"/>
      <c r="FD98" s="94"/>
      <c r="FE98" s="94"/>
      <c r="FF98" s="94"/>
      <c r="FG98" s="138"/>
      <c r="FH98" s="94"/>
      <c r="FI98" s="94"/>
      <c r="FJ98" s="94"/>
      <c r="FK98" s="94"/>
      <c r="FL98" s="94"/>
      <c r="FM98" s="94"/>
      <c r="FN98" s="94"/>
      <c r="FO98" s="94"/>
      <c r="FP98" s="94"/>
      <c r="FQ98" s="94"/>
      <c r="FR98" s="94"/>
      <c r="FS98" s="94"/>
      <c r="FT98" s="94"/>
      <c r="FU98" s="94"/>
      <c r="FV98" s="94"/>
      <c r="FW98" s="94"/>
      <c r="FX98" s="94"/>
      <c r="FY98" s="94"/>
      <c r="FZ98" s="94"/>
      <c r="GA98" s="94"/>
      <c r="GB98" s="94"/>
      <c r="GC98" s="94"/>
      <c r="GD98" s="94"/>
      <c r="GE98" s="94"/>
      <c r="GF98" s="94"/>
      <c r="GG98" s="94"/>
      <c r="GH98" s="94"/>
      <c r="GI98" s="94"/>
      <c r="GJ98" s="94"/>
    </row>
    <row r="99" spans="1:192" x14ac:dyDescent="0.25">
      <c r="A99" s="514"/>
      <c r="B99" s="95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138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EW99" s="94"/>
      <c r="EX99" s="94"/>
      <c r="EY99" s="94"/>
      <c r="EZ99" s="94"/>
      <c r="FA99" s="94"/>
      <c r="FB99" s="94"/>
      <c r="FC99" s="94"/>
      <c r="FD99" s="94"/>
      <c r="FE99" s="94"/>
      <c r="FF99" s="94"/>
      <c r="FG99" s="138"/>
      <c r="FH99" s="94"/>
      <c r="FI99" s="94"/>
      <c r="FJ99" s="94"/>
      <c r="FK99" s="94"/>
      <c r="FL99" s="94"/>
      <c r="FM99" s="94"/>
      <c r="FN99" s="94"/>
      <c r="FO99" s="94"/>
      <c r="FP99" s="94"/>
      <c r="FQ99" s="94"/>
      <c r="FR99" s="94"/>
      <c r="FS99" s="94"/>
      <c r="FT99" s="94"/>
      <c r="FU99" s="94"/>
      <c r="FV99" s="94"/>
      <c r="FW99" s="94"/>
      <c r="FX99" s="94"/>
      <c r="FY99" s="94"/>
      <c r="FZ99" s="94"/>
      <c r="GA99" s="94"/>
      <c r="GB99" s="94"/>
      <c r="GC99" s="94"/>
      <c r="GD99" s="94"/>
      <c r="GE99" s="94"/>
      <c r="GF99" s="94"/>
      <c r="GG99" s="94"/>
      <c r="GH99" s="94"/>
      <c r="GI99" s="94"/>
      <c r="GJ99" s="94"/>
    </row>
    <row r="100" spans="1:192" x14ac:dyDescent="0.25">
      <c r="A100" s="514"/>
      <c r="B100" s="95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138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  <c r="EW100" s="94"/>
      <c r="EX100" s="94"/>
      <c r="EY100" s="94"/>
      <c r="EZ100" s="94"/>
      <c r="FA100" s="94"/>
      <c r="FB100" s="94"/>
      <c r="FC100" s="94"/>
      <c r="FD100" s="94"/>
      <c r="FE100" s="94"/>
      <c r="FF100" s="94"/>
      <c r="FG100" s="138"/>
      <c r="FH100" s="94"/>
      <c r="FI100" s="94"/>
      <c r="FJ100" s="94"/>
      <c r="FK100" s="94"/>
      <c r="FL100" s="94"/>
      <c r="FM100" s="94"/>
      <c r="FN100" s="94"/>
      <c r="FO100" s="94"/>
      <c r="FP100" s="94"/>
      <c r="FQ100" s="94"/>
      <c r="FR100" s="94"/>
      <c r="FS100" s="94"/>
      <c r="FT100" s="94"/>
      <c r="FU100" s="94"/>
      <c r="FV100" s="94"/>
      <c r="FW100" s="94"/>
      <c r="FX100" s="94"/>
      <c r="FY100" s="94"/>
      <c r="FZ100" s="94"/>
      <c r="GA100" s="94"/>
      <c r="GB100" s="94"/>
      <c r="GC100" s="94"/>
      <c r="GD100" s="94"/>
      <c r="GE100" s="94"/>
      <c r="GF100" s="94"/>
      <c r="GG100" s="94"/>
      <c r="GH100" s="94"/>
      <c r="GI100" s="94"/>
      <c r="GJ100" s="94"/>
    </row>
    <row r="101" spans="1:192" x14ac:dyDescent="0.25">
      <c r="A101" s="514"/>
      <c r="B101" s="95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138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EW101" s="94"/>
      <c r="EX101" s="94"/>
      <c r="EY101" s="94"/>
      <c r="EZ101" s="94"/>
      <c r="FA101" s="94"/>
      <c r="FB101" s="94"/>
      <c r="FC101" s="94"/>
      <c r="FD101" s="94"/>
      <c r="FE101" s="94"/>
      <c r="FF101" s="94"/>
      <c r="FG101" s="138"/>
      <c r="FH101" s="94"/>
      <c r="FI101" s="94"/>
      <c r="FJ101" s="94"/>
      <c r="FK101" s="94"/>
      <c r="FL101" s="94"/>
      <c r="FM101" s="94"/>
      <c r="FN101" s="94"/>
      <c r="FO101" s="94"/>
      <c r="FP101" s="94"/>
      <c r="FQ101" s="94"/>
      <c r="FR101" s="94"/>
      <c r="FS101" s="94"/>
      <c r="FT101" s="94"/>
      <c r="FU101" s="94"/>
      <c r="FV101" s="94"/>
      <c r="FW101" s="94"/>
      <c r="FX101" s="94"/>
      <c r="FY101" s="94"/>
      <c r="FZ101" s="94"/>
      <c r="GA101" s="94"/>
      <c r="GB101" s="94"/>
      <c r="GC101" s="94"/>
      <c r="GD101" s="94"/>
      <c r="GE101" s="94"/>
      <c r="GF101" s="94"/>
      <c r="GG101" s="94"/>
      <c r="GH101" s="94"/>
      <c r="GI101" s="94"/>
      <c r="GJ101" s="94"/>
    </row>
    <row r="102" spans="1:192" x14ac:dyDescent="0.25">
      <c r="A102" s="514"/>
      <c r="B102" s="95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138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EW102" s="94"/>
      <c r="EX102" s="94"/>
      <c r="EY102" s="94"/>
      <c r="EZ102" s="94"/>
      <c r="FA102" s="94"/>
      <c r="FB102" s="94"/>
      <c r="FC102" s="94"/>
      <c r="FD102" s="94"/>
      <c r="FE102" s="94"/>
      <c r="FF102" s="94"/>
      <c r="FG102" s="138"/>
      <c r="FH102" s="94"/>
      <c r="FI102" s="94"/>
      <c r="FJ102" s="94"/>
      <c r="FK102" s="94"/>
      <c r="FL102" s="94"/>
      <c r="FM102" s="94"/>
      <c r="FN102" s="94"/>
      <c r="FO102" s="94"/>
      <c r="FP102" s="94"/>
      <c r="FQ102" s="94"/>
      <c r="FR102" s="94"/>
      <c r="FS102" s="94"/>
      <c r="FT102" s="94"/>
      <c r="FU102" s="94"/>
      <c r="FV102" s="94"/>
      <c r="FW102" s="94"/>
      <c r="FX102" s="94"/>
      <c r="FY102" s="94"/>
      <c r="FZ102" s="94"/>
      <c r="GA102" s="94"/>
      <c r="GB102" s="94"/>
      <c r="GC102" s="94"/>
      <c r="GD102" s="94"/>
      <c r="GE102" s="94"/>
      <c r="GF102" s="94"/>
      <c r="GG102" s="94"/>
      <c r="GH102" s="94"/>
      <c r="GI102" s="94"/>
      <c r="GJ102" s="94"/>
    </row>
    <row r="103" spans="1:192" x14ac:dyDescent="0.25">
      <c r="A103" s="514"/>
      <c r="B103" s="95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138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EW103" s="94"/>
      <c r="EX103" s="94"/>
      <c r="EY103" s="94"/>
      <c r="EZ103" s="94"/>
      <c r="FA103" s="94"/>
      <c r="FB103" s="94"/>
      <c r="FC103" s="94"/>
      <c r="FD103" s="94"/>
      <c r="FE103" s="94"/>
      <c r="FF103" s="94"/>
      <c r="FG103" s="138"/>
      <c r="FH103" s="94"/>
      <c r="FI103" s="94"/>
      <c r="FJ103" s="94"/>
      <c r="FK103" s="94"/>
      <c r="FL103" s="94"/>
      <c r="FM103" s="94"/>
      <c r="FN103" s="94"/>
      <c r="FO103" s="94"/>
      <c r="FP103" s="94"/>
      <c r="FQ103" s="94"/>
      <c r="FR103" s="94"/>
      <c r="FS103" s="94"/>
      <c r="FT103" s="94"/>
      <c r="FU103" s="94"/>
      <c r="FV103" s="94"/>
      <c r="FW103" s="94"/>
      <c r="FX103" s="94"/>
      <c r="FY103" s="94"/>
      <c r="FZ103" s="94"/>
      <c r="GA103" s="94"/>
      <c r="GB103" s="94"/>
      <c r="GC103" s="94"/>
      <c r="GD103" s="94"/>
      <c r="GE103" s="94"/>
      <c r="GF103" s="94"/>
      <c r="GG103" s="94"/>
      <c r="GH103" s="94"/>
      <c r="GI103" s="94"/>
      <c r="GJ103" s="94"/>
    </row>
    <row r="104" spans="1:192" x14ac:dyDescent="0.25">
      <c r="A104" s="514"/>
      <c r="B104" s="95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138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EW104" s="94"/>
      <c r="EX104" s="94"/>
      <c r="EY104" s="94"/>
      <c r="EZ104" s="94"/>
      <c r="FA104" s="94"/>
      <c r="FB104" s="94"/>
      <c r="FC104" s="94"/>
      <c r="FD104" s="94"/>
      <c r="FE104" s="94"/>
      <c r="FF104" s="94"/>
      <c r="FG104" s="138"/>
      <c r="FH104" s="94"/>
      <c r="FI104" s="94"/>
      <c r="FJ104" s="94"/>
      <c r="FK104" s="94"/>
      <c r="FL104" s="94"/>
      <c r="FM104" s="94"/>
      <c r="FN104" s="94"/>
      <c r="FO104" s="94"/>
      <c r="FP104" s="94"/>
      <c r="FQ104" s="94"/>
      <c r="FR104" s="94"/>
      <c r="FS104" s="94"/>
      <c r="FT104" s="94"/>
      <c r="FU104" s="94"/>
      <c r="FV104" s="94"/>
      <c r="FW104" s="94"/>
      <c r="FX104" s="94"/>
      <c r="FY104" s="94"/>
      <c r="FZ104" s="94"/>
      <c r="GA104" s="94"/>
      <c r="GB104" s="94"/>
      <c r="GC104" s="94"/>
      <c r="GD104" s="94"/>
      <c r="GE104" s="94"/>
      <c r="GF104" s="94"/>
      <c r="GG104" s="94"/>
      <c r="GH104" s="94"/>
      <c r="GI104" s="94"/>
      <c r="GJ104" s="94"/>
    </row>
    <row r="105" spans="1:192" x14ac:dyDescent="0.25">
      <c r="A105" s="514"/>
      <c r="B105" s="95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138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  <c r="EW105" s="94"/>
      <c r="EX105" s="94"/>
      <c r="EY105" s="94"/>
      <c r="EZ105" s="94"/>
      <c r="FA105" s="94"/>
      <c r="FB105" s="94"/>
      <c r="FC105" s="94"/>
      <c r="FD105" s="94"/>
      <c r="FE105" s="94"/>
      <c r="FF105" s="94"/>
      <c r="FG105" s="138"/>
      <c r="FH105" s="94"/>
      <c r="FI105" s="94"/>
      <c r="FJ105" s="94"/>
      <c r="FK105" s="94"/>
      <c r="FL105" s="94"/>
      <c r="FM105" s="94"/>
      <c r="FN105" s="94"/>
      <c r="FO105" s="94"/>
      <c r="FP105" s="94"/>
      <c r="FQ105" s="94"/>
      <c r="FR105" s="94"/>
      <c r="FS105" s="94"/>
      <c r="FT105" s="94"/>
      <c r="FU105" s="94"/>
      <c r="FV105" s="94"/>
      <c r="FW105" s="94"/>
      <c r="FX105" s="94"/>
      <c r="FY105" s="94"/>
      <c r="FZ105" s="94"/>
      <c r="GA105" s="94"/>
      <c r="GB105" s="94"/>
      <c r="GC105" s="94"/>
      <c r="GD105" s="94"/>
      <c r="GE105" s="94"/>
      <c r="GF105" s="94"/>
      <c r="GG105" s="94"/>
      <c r="GH105" s="94"/>
      <c r="GI105" s="94"/>
      <c r="GJ105" s="94"/>
    </row>
    <row r="106" spans="1:192" x14ac:dyDescent="0.25">
      <c r="A106" s="514"/>
      <c r="B106" s="95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138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EW106" s="94"/>
      <c r="EX106" s="94"/>
      <c r="EY106" s="94"/>
      <c r="EZ106" s="94"/>
      <c r="FA106" s="94"/>
      <c r="FB106" s="94"/>
      <c r="FC106" s="94"/>
      <c r="FD106" s="94"/>
      <c r="FE106" s="94"/>
      <c r="FF106" s="94"/>
      <c r="FG106" s="138"/>
      <c r="FH106" s="94"/>
      <c r="FI106" s="94"/>
      <c r="FJ106" s="94"/>
      <c r="FK106" s="94"/>
      <c r="FL106" s="94"/>
      <c r="FM106" s="94"/>
      <c r="FN106" s="94"/>
      <c r="FO106" s="94"/>
      <c r="FP106" s="94"/>
      <c r="FQ106" s="94"/>
      <c r="FR106" s="94"/>
      <c r="FS106" s="94"/>
      <c r="FT106" s="94"/>
      <c r="FU106" s="94"/>
      <c r="FV106" s="94"/>
      <c r="FW106" s="94"/>
      <c r="FX106" s="94"/>
      <c r="FY106" s="94"/>
      <c r="FZ106" s="94"/>
      <c r="GA106" s="94"/>
      <c r="GB106" s="94"/>
      <c r="GC106" s="94"/>
      <c r="GD106" s="94"/>
      <c r="GE106" s="94"/>
      <c r="GF106" s="94"/>
      <c r="GG106" s="94"/>
      <c r="GH106" s="94"/>
      <c r="GI106" s="94"/>
      <c r="GJ106" s="94"/>
    </row>
    <row r="107" spans="1:192" x14ac:dyDescent="0.25">
      <c r="A107" s="514"/>
      <c r="B107" s="95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138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EW107" s="94"/>
      <c r="EX107" s="94"/>
      <c r="EY107" s="94"/>
      <c r="EZ107" s="94"/>
      <c r="FA107" s="94"/>
      <c r="FB107" s="94"/>
      <c r="FC107" s="94"/>
      <c r="FD107" s="94"/>
      <c r="FE107" s="94"/>
      <c r="FF107" s="94"/>
      <c r="FG107" s="138"/>
      <c r="FH107" s="94"/>
      <c r="FI107" s="94"/>
      <c r="FJ107" s="94"/>
      <c r="FK107" s="94"/>
      <c r="FL107" s="94"/>
      <c r="FM107" s="94"/>
      <c r="FN107" s="94"/>
      <c r="FO107" s="94"/>
      <c r="FP107" s="94"/>
      <c r="FQ107" s="94"/>
      <c r="FR107" s="94"/>
      <c r="FS107" s="94"/>
      <c r="FT107" s="94"/>
      <c r="FU107" s="94"/>
      <c r="FV107" s="94"/>
      <c r="FW107" s="94"/>
      <c r="FX107" s="94"/>
      <c r="FY107" s="94"/>
      <c r="FZ107" s="94"/>
      <c r="GA107" s="94"/>
      <c r="GB107" s="94"/>
      <c r="GC107" s="94"/>
      <c r="GD107" s="94"/>
      <c r="GE107" s="94"/>
      <c r="GF107" s="94"/>
      <c r="GG107" s="94"/>
      <c r="GH107" s="94"/>
      <c r="GI107" s="94"/>
      <c r="GJ107" s="94"/>
    </row>
    <row r="108" spans="1:192" x14ac:dyDescent="0.25">
      <c r="A108" s="514"/>
      <c r="B108" s="95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138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EW108" s="94"/>
      <c r="EX108" s="94"/>
      <c r="EY108" s="94"/>
      <c r="EZ108" s="94"/>
      <c r="FA108" s="94"/>
      <c r="FB108" s="94"/>
      <c r="FC108" s="94"/>
      <c r="FD108" s="94"/>
      <c r="FE108" s="94"/>
      <c r="FF108" s="94"/>
      <c r="FG108" s="138"/>
      <c r="FH108" s="94"/>
      <c r="FI108" s="94"/>
      <c r="FJ108" s="94"/>
      <c r="FK108" s="94"/>
      <c r="FL108" s="94"/>
      <c r="FM108" s="94"/>
      <c r="FN108" s="94"/>
      <c r="FO108" s="94"/>
      <c r="FP108" s="94"/>
      <c r="FQ108" s="94"/>
      <c r="FR108" s="94"/>
      <c r="FS108" s="94"/>
      <c r="FT108" s="94"/>
      <c r="FU108" s="94"/>
      <c r="FV108" s="94"/>
      <c r="FW108" s="94"/>
      <c r="FX108" s="94"/>
      <c r="FY108" s="94"/>
      <c r="FZ108" s="94"/>
      <c r="GA108" s="94"/>
      <c r="GB108" s="94"/>
      <c r="GC108" s="94"/>
      <c r="GD108" s="94"/>
      <c r="GE108" s="94"/>
      <c r="GF108" s="94"/>
      <c r="GG108" s="94"/>
      <c r="GH108" s="94"/>
      <c r="GI108" s="94"/>
      <c r="GJ108" s="94"/>
    </row>
    <row r="109" spans="1:192" x14ac:dyDescent="0.25">
      <c r="A109" s="514"/>
      <c r="B109" s="95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138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  <c r="CB109" s="94"/>
      <c r="EW109" s="94"/>
      <c r="EX109" s="94"/>
      <c r="EY109" s="94"/>
      <c r="EZ109" s="94"/>
      <c r="FA109" s="94"/>
      <c r="FB109" s="94"/>
      <c r="FC109" s="94"/>
      <c r="FD109" s="94"/>
      <c r="FE109" s="94"/>
      <c r="FF109" s="94"/>
      <c r="FG109" s="138"/>
      <c r="FH109" s="94"/>
      <c r="FI109" s="94"/>
      <c r="FJ109" s="94"/>
      <c r="FK109" s="94"/>
      <c r="FL109" s="94"/>
      <c r="FM109" s="94"/>
      <c r="FN109" s="94"/>
      <c r="FO109" s="94"/>
      <c r="FP109" s="94"/>
      <c r="FQ109" s="94"/>
      <c r="FR109" s="94"/>
      <c r="FS109" s="94"/>
      <c r="FT109" s="94"/>
      <c r="FU109" s="94"/>
      <c r="FV109" s="94"/>
      <c r="FW109" s="94"/>
      <c r="FX109" s="94"/>
      <c r="FY109" s="94"/>
      <c r="FZ109" s="94"/>
      <c r="GA109" s="94"/>
      <c r="GB109" s="94"/>
      <c r="GC109" s="94"/>
      <c r="GD109" s="94"/>
      <c r="GE109" s="94"/>
      <c r="GF109" s="94"/>
      <c r="GG109" s="94"/>
      <c r="GH109" s="94"/>
      <c r="GI109" s="94"/>
      <c r="GJ109" s="94"/>
    </row>
    <row r="110" spans="1:192" x14ac:dyDescent="0.25">
      <c r="A110" s="514"/>
      <c r="B110" s="95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138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EW110" s="94"/>
      <c r="EX110" s="94"/>
      <c r="EY110" s="94"/>
      <c r="EZ110" s="94"/>
      <c r="FA110" s="94"/>
      <c r="FB110" s="94"/>
      <c r="FC110" s="94"/>
      <c r="FD110" s="94"/>
      <c r="FE110" s="94"/>
      <c r="FF110" s="94"/>
      <c r="FG110" s="138"/>
      <c r="FH110" s="94"/>
      <c r="FI110" s="94"/>
      <c r="FJ110" s="94"/>
      <c r="FK110" s="94"/>
      <c r="FL110" s="94"/>
      <c r="FM110" s="94"/>
      <c r="FN110" s="94"/>
      <c r="FO110" s="94"/>
      <c r="FP110" s="94"/>
      <c r="FQ110" s="94"/>
      <c r="FR110" s="94"/>
      <c r="FS110" s="94"/>
      <c r="FT110" s="94"/>
      <c r="FU110" s="94"/>
      <c r="FV110" s="94"/>
      <c r="FW110" s="94"/>
      <c r="FX110" s="94"/>
      <c r="FY110" s="94"/>
      <c r="FZ110" s="94"/>
      <c r="GA110" s="94"/>
      <c r="GB110" s="94"/>
      <c r="GC110" s="94"/>
      <c r="GD110" s="94"/>
      <c r="GE110" s="94"/>
      <c r="GF110" s="94"/>
      <c r="GG110" s="94"/>
      <c r="GH110" s="94"/>
      <c r="GI110" s="94"/>
      <c r="GJ110" s="94"/>
    </row>
    <row r="111" spans="1:192" x14ac:dyDescent="0.25">
      <c r="A111" s="514"/>
      <c r="B111" s="95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138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  <c r="CB111" s="94"/>
      <c r="EW111" s="94"/>
      <c r="EX111" s="94"/>
      <c r="EY111" s="94"/>
      <c r="EZ111" s="94"/>
      <c r="FA111" s="94"/>
      <c r="FB111" s="94"/>
      <c r="FC111" s="94"/>
      <c r="FD111" s="94"/>
      <c r="FE111" s="94"/>
      <c r="FF111" s="94"/>
      <c r="FG111" s="138"/>
      <c r="FH111" s="94"/>
      <c r="FI111" s="94"/>
      <c r="FJ111" s="94"/>
      <c r="FK111" s="94"/>
      <c r="FL111" s="94"/>
      <c r="FM111" s="94"/>
      <c r="FN111" s="94"/>
      <c r="FO111" s="94"/>
      <c r="FP111" s="94"/>
      <c r="FQ111" s="94"/>
      <c r="FR111" s="94"/>
      <c r="FS111" s="94"/>
      <c r="FT111" s="94"/>
      <c r="FU111" s="94"/>
      <c r="FV111" s="94"/>
      <c r="FW111" s="94"/>
      <c r="FX111" s="94"/>
      <c r="FY111" s="94"/>
      <c r="FZ111" s="94"/>
      <c r="GA111" s="94"/>
      <c r="GB111" s="94"/>
      <c r="GC111" s="94"/>
      <c r="GD111" s="94"/>
      <c r="GE111" s="94"/>
      <c r="GF111" s="94"/>
      <c r="GG111" s="94"/>
      <c r="GH111" s="94"/>
      <c r="GI111" s="94"/>
      <c r="GJ111" s="94"/>
    </row>
    <row r="112" spans="1:192" x14ac:dyDescent="0.25">
      <c r="A112" s="514"/>
      <c r="B112" s="95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138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4"/>
      <c r="EW112" s="94"/>
      <c r="EX112" s="94"/>
      <c r="EY112" s="94"/>
      <c r="EZ112" s="94"/>
      <c r="FA112" s="94"/>
      <c r="FB112" s="94"/>
      <c r="FC112" s="94"/>
      <c r="FD112" s="94"/>
      <c r="FE112" s="94"/>
      <c r="FF112" s="94"/>
      <c r="FG112" s="138"/>
      <c r="FH112" s="94"/>
      <c r="FI112" s="94"/>
      <c r="FJ112" s="94"/>
      <c r="FK112" s="94"/>
      <c r="FL112" s="94"/>
      <c r="FM112" s="94"/>
      <c r="FN112" s="94"/>
      <c r="FO112" s="94"/>
      <c r="FP112" s="94"/>
      <c r="FQ112" s="94"/>
      <c r="FR112" s="94"/>
      <c r="FS112" s="94"/>
      <c r="FT112" s="94"/>
      <c r="FU112" s="94"/>
      <c r="FV112" s="94"/>
      <c r="FW112" s="94"/>
      <c r="FX112" s="94"/>
      <c r="FY112" s="94"/>
      <c r="FZ112" s="94"/>
      <c r="GA112" s="94"/>
      <c r="GB112" s="94"/>
      <c r="GC112" s="94"/>
      <c r="GD112" s="94"/>
      <c r="GE112" s="94"/>
      <c r="GF112" s="94"/>
      <c r="GG112" s="94"/>
      <c r="GH112" s="94"/>
      <c r="GI112" s="94"/>
      <c r="GJ112" s="94"/>
    </row>
    <row r="113" spans="1:192" x14ac:dyDescent="0.25">
      <c r="A113" s="514"/>
      <c r="B113" s="95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138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4"/>
      <c r="EW113" s="94"/>
      <c r="EX113" s="94"/>
      <c r="EY113" s="94"/>
      <c r="EZ113" s="94"/>
      <c r="FA113" s="94"/>
      <c r="FB113" s="94"/>
      <c r="FC113" s="94"/>
      <c r="FD113" s="94"/>
      <c r="FE113" s="94"/>
      <c r="FF113" s="94"/>
      <c r="FG113" s="138"/>
      <c r="FH113" s="94"/>
      <c r="FI113" s="94"/>
      <c r="FJ113" s="94"/>
      <c r="FK113" s="94"/>
      <c r="FL113" s="94"/>
      <c r="FM113" s="94"/>
      <c r="FN113" s="94"/>
      <c r="FO113" s="94"/>
      <c r="FP113" s="94"/>
      <c r="FQ113" s="94"/>
      <c r="FR113" s="94"/>
      <c r="FS113" s="94"/>
      <c r="FT113" s="94"/>
      <c r="FU113" s="94"/>
      <c r="FV113" s="94"/>
      <c r="FW113" s="94"/>
      <c r="FX113" s="94"/>
      <c r="FY113" s="94"/>
      <c r="FZ113" s="94"/>
      <c r="GA113" s="94"/>
      <c r="GB113" s="94"/>
      <c r="GC113" s="94"/>
      <c r="GD113" s="94"/>
      <c r="GE113" s="94"/>
      <c r="GF113" s="94"/>
      <c r="GG113" s="94"/>
      <c r="GH113" s="94"/>
      <c r="GI113" s="94"/>
      <c r="GJ113" s="94"/>
    </row>
    <row r="114" spans="1:192" x14ac:dyDescent="0.25">
      <c r="A114" s="514"/>
      <c r="B114" s="95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138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4"/>
      <c r="EW114" s="94"/>
      <c r="EX114" s="94"/>
      <c r="EY114" s="94"/>
      <c r="EZ114" s="94"/>
      <c r="FA114" s="94"/>
      <c r="FB114" s="94"/>
      <c r="FC114" s="94"/>
      <c r="FD114" s="94"/>
      <c r="FE114" s="94"/>
      <c r="FF114" s="94"/>
      <c r="FG114" s="138"/>
      <c r="FH114" s="94"/>
      <c r="FI114" s="94"/>
      <c r="FJ114" s="94"/>
      <c r="FK114" s="94"/>
      <c r="FL114" s="94"/>
      <c r="FM114" s="94"/>
      <c r="FN114" s="94"/>
      <c r="FO114" s="94"/>
      <c r="FP114" s="94"/>
      <c r="FQ114" s="94"/>
      <c r="FR114" s="94"/>
      <c r="FS114" s="94"/>
      <c r="FT114" s="94"/>
      <c r="FU114" s="94"/>
      <c r="FV114" s="94"/>
      <c r="FW114" s="94"/>
      <c r="FX114" s="94"/>
      <c r="FY114" s="94"/>
      <c r="FZ114" s="94"/>
      <c r="GA114" s="94"/>
      <c r="GB114" s="94"/>
      <c r="GC114" s="94"/>
      <c r="GD114" s="94"/>
      <c r="GE114" s="94"/>
      <c r="GF114" s="94"/>
      <c r="GG114" s="94"/>
      <c r="GH114" s="94"/>
      <c r="GI114" s="94"/>
      <c r="GJ114" s="94"/>
    </row>
    <row r="115" spans="1:192" x14ac:dyDescent="0.25">
      <c r="A115" s="514"/>
      <c r="B115" s="95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118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4"/>
      <c r="BR115" s="94"/>
      <c r="BS115" s="94"/>
      <c r="BT115" s="94"/>
      <c r="BU115" s="94"/>
      <c r="BV115" s="94"/>
      <c r="BW115" s="94"/>
      <c r="BX115" s="94"/>
      <c r="BY115" s="94"/>
      <c r="BZ115" s="94"/>
      <c r="CA115" s="94"/>
      <c r="CB115" s="94"/>
      <c r="EW115" s="94"/>
      <c r="EX115" s="94"/>
      <c r="EY115" s="94"/>
      <c r="EZ115" s="94"/>
      <c r="FA115" s="94"/>
      <c r="FB115" s="94"/>
      <c r="FC115" s="94"/>
      <c r="FD115" s="94"/>
      <c r="FE115" s="94"/>
      <c r="FF115" s="94"/>
      <c r="FG115" s="118"/>
      <c r="FH115" s="94"/>
      <c r="FI115" s="94"/>
      <c r="FJ115" s="94"/>
      <c r="FK115" s="94"/>
      <c r="FL115" s="94"/>
      <c r="FM115" s="94"/>
      <c r="FN115" s="94"/>
      <c r="FO115" s="94"/>
      <c r="FP115" s="94"/>
      <c r="FQ115" s="94"/>
      <c r="FR115" s="94"/>
      <c r="FS115" s="94"/>
      <c r="FT115" s="94"/>
      <c r="FU115" s="94"/>
      <c r="FV115" s="94"/>
      <c r="FW115" s="94"/>
      <c r="FX115" s="94"/>
      <c r="FY115" s="94"/>
      <c r="FZ115" s="94"/>
      <c r="GA115" s="94"/>
      <c r="GB115" s="94"/>
      <c r="GC115" s="94"/>
      <c r="GD115" s="94"/>
      <c r="GE115" s="94"/>
      <c r="GF115" s="94"/>
      <c r="GG115" s="94"/>
      <c r="GH115" s="94"/>
      <c r="GI115" s="94"/>
      <c r="GJ115" s="94"/>
    </row>
    <row r="116" spans="1:192" x14ac:dyDescent="0.25">
      <c r="A116" s="514"/>
      <c r="B116" s="95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118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4"/>
      <c r="BR116" s="94"/>
      <c r="BS116" s="94"/>
      <c r="BT116" s="94"/>
      <c r="BU116" s="94"/>
      <c r="BV116" s="94"/>
      <c r="BW116" s="94"/>
      <c r="BX116" s="94"/>
      <c r="BY116" s="94"/>
      <c r="BZ116" s="94"/>
      <c r="CA116" s="94"/>
      <c r="CB116" s="94"/>
      <c r="EW116" s="94"/>
      <c r="EX116" s="94"/>
      <c r="EY116" s="94"/>
      <c r="EZ116" s="94"/>
      <c r="FA116" s="94"/>
      <c r="FB116" s="94"/>
      <c r="FC116" s="94"/>
      <c r="FD116" s="94"/>
      <c r="FE116" s="94"/>
      <c r="FF116" s="94"/>
      <c r="FG116" s="118"/>
      <c r="FH116" s="94"/>
      <c r="FI116" s="94"/>
      <c r="FJ116" s="94"/>
      <c r="FK116" s="94"/>
      <c r="FL116" s="94"/>
      <c r="FM116" s="94"/>
      <c r="FN116" s="94"/>
      <c r="FO116" s="94"/>
      <c r="FP116" s="94"/>
      <c r="FQ116" s="94"/>
      <c r="FR116" s="94"/>
      <c r="FS116" s="94"/>
      <c r="FT116" s="94"/>
      <c r="FU116" s="94"/>
      <c r="FV116" s="94"/>
      <c r="FW116" s="94"/>
      <c r="FX116" s="94"/>
      <c r="FY116" s="94"/>
      <c r="FZ116" s="94"/>
      <c r="GA116" s="94"/>
      <c r="GB116" s="94"/>
      <c r="GC116" s="94"/>
      <c r="GD116" s="94"/>
      <c r="GE116" s="94"/>
      <c r="GF116" s="94"/>
      <c r="GG116" s="94"/>
      <c r="GH116" s="94"/>
      <c r="GI116" s="94"/>
      <c r="GJ116" s="94"/>
    </row>
    <row r="117" spans="1:192" x14ac:dyDescent="0.25">
      <c r="A117" s="514"/>
      <c r="B117" s="95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118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  <c r="BS117" s="94"/>
      <c r="BT117" s="94"/>
      <c r="BU117" s="94"/>
      <c r="BV117" s="94"/>
      <c r="BW117" s="94"/>
      <c r="BX117" s="94"/>
      <c r="BY117" s="94"/>
      <c r="BZ117" s="94"/>
      <c r="CA117" s="94"/>
      <c r="CB117" s="94"/>
      <c r="EW117" s="94"/>
      <c r="EX117" s="94"/>
      <c r="EY117" s="94"/>
      <c r="EZ117" s="94"/>
      <c r="FA117" s="94"/>
      <c r="FB117" s="94"/>
      <c r="FC117" s="94"/>
      <c r="FD117" s="94"/>
      <c r="FE117" s="94"/>
      <c r="FF117" s="94"/>
      <c r="FG117" s="118"/>
      <c r="FH117" s="94"/>
      <c r="FI117" s="94"/>
      <c r="FJ117" s="94"/>
      <c r="FK117" s="94"/>
      <c r="FL117" s="94"/>
      <c r="FM117" s="94"/>
      <c r="FN117" s="94"/>
      <c r="FO117" s="94"/>
      <c r="FP117" s="94"/>
      <c r="FQ117" s="94"/>
      <c r="FR117" s="94"/>
      <c r="FS117" s="94"/>
      <c r="FT117" s="94"/>
      <c r="FU117" s="94"/>
      <c r="FV117" s="94"/>
      <c r="FW117" s="94"/>
      <c r="FX117" s="94"/>
      <c r="FY117" s="94"/>
      <c r="FZ117" s="94"/>
      <c r="GA117" s="94"/>
      <c r="GB117" s="94"/>
      <c r="GC117" s="94"/>
      <c r="GD117" s="94"/>
      <c r="GE117" s="94"/>
      <c r="GF117" s="94"/>
      <c r="GG117" s="94"/>
      <c r="GH117" s="94"/>
      <c r="GI117" s="94"/>
      <c r="GJ117" s="94"/>
    </row>
    <row r="118" spans="1:192" x14ac:dyDescent="0.25">
      <c r="A118" s="514"/>
      <c r="B118" s="95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118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EW118" s="94"/>
      <c r="EX118" s="94"/>
      <c r="EY118" s="94"/>
      <c r="EZ118" s="94"/>
      <c r="FA118" s="94"/>
      <c r="FB118" s="94"/>
      <c r="FC118" s="94"/>
      <c r="FD118" s="94"/>
      <c r="FE118" s="94"/>
      <c r="FF118" s="94"/>
      <c r="FG118" s="118"/>
      <c r="FH118" s="94"/>
      <c r="FI118" s="94"/>
      <c r="FJ118" s="94"/>
      <c r="FK118" s="94"/>
      <c r="FL118" s="94"/>
      <c r="FM118" s="94"/>
      <c r="FN118" s="94"/>
      <c r="FO118" s="94"/>
      <c r="FP118" s="94"/>
      <c r="FQ118" s="94"/>
      <c r="FR118" s="94"/>
      <c r="FS118" s="94"/>
      <c r="FT118" s="94"/>
      <c r="FU118" s="94"/>
      <c r="FV118" s="94"/>
      <c r="FW118" s="94"/>
      <c r="FX118" s="94"/>
      <c r="FY118" s="94"/>
      <c r="FZ118" s="94"/>
      <c r="GA118" s="94"/>
      <c r="GB118" s="94"/>
      <c r="GC118" s="94"/>
      <c r="GD118" s="94"/>
      <c r="GE118" s="94"/>
      <c r="GF118" s="94"/>
      <c r="GG118" s="94"/>
      <c r="GH118" s="94"/>
      <c r="GI118" s="94"/>
      <c r="GJ118" s="94"/>
    </row>
    <row r="119" spans="1:192" x14ac:dyDescent="0.25">
      <c r="A119" s="514"/>
      <c r="B119" s="95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118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4"/>
      <c r="BS119" s="94"/>
      <c r="BT119" s="94"/>
      <c r="BU119" s="94"/>
      <c r="BV119" s="94"/>
      <c r="BW119" s="94"/>
      <c r="BX119" s="94"/>
      <c r="BY119" s="94"/>
      <c r="BZ119" s="94"/>
      <c r="CA119" s="94"/>
      <c r="CB119" s="94"/>
      <c r="EW119" s="94"/>
      <c r="EX119" s="94"/>
      <c r="EY119" s="94"/>
      <c r="EZ119" s="94"/>
      <c r="FA119" s="94"/>
      <c r="FB119" s="94"/>
      <c r="FC119" s="94"/>
      <c r="FD119" s="94"/>
      <c r="FE119" s="94"/>
      <c r="FF119" s="94"/>
      <c r="FG119" s="118"/>
      <c r="FH119" s="94"/>
      <c r="FI119" s="94"/>
      <c r="FJ119" s="94"/>
      <c r="FK119" s="94"/>
      <c r="FL119" s="94"/>
      <c r="FM119" s="94"/>
      <c r="FN119" s="94"/>
      <c r="FO119" s="94"/>
      <c r="FP119" s="94"/>
      <c r="FQ119" s="94"/>
      <c r="FR119" s="94"/>
      <c r="FS119" s="94"/>
      <c r="FT119" s="94"/>
      <c r="FU119" s="94"/>
      <c r="FV119" s="94"/>
      <c r="FW119" s="94"/>
      <c r="FX119" s="94"/>
      <c r="FY119" s="94"/>
      <c r="FZ119" s="94"/>
      <c r="GA119" s="94"/>
      <c r="GB119" s="94"/>
      <c r="GC119" s="94"/>
      <c r="GD119" s="94"/>
      <c r="GE119" s="94"/>
      <c r="GF119" s="94"/>
      <c r="GG119" s="94"/>
      <c r="GH119" s="94"/>
      <c r="GI119" s="94"/>
      <c r="GJ119" s="94"/>
    </row>
    <row r="120" spans="1:192" x14ac:dyDescent="0.25">
      <c r="A120" s="514"/>
      <c r="B120" s="95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118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94"/>
      <c r="BR120" s="94"/>
      <c r="BS120" s="94"/>
      <c r="BT120" s="94"/>
      <c r="BU120" s="94"/>
      <c r="BV120" s="94"/>
      <c r="BW120" s="94"/>
      <c r="BX120" s="94"/>
      <c r="BY120" s="94"/>
      <c r="BZ120" s="94"/>
      <c r="CA120" s="94"/>
      <c r="CB120" s="94"/>
      <c r="EW120" s="94"/>
      <c r="EX120" s="94"/>
      <c r="EY120" s="94"/>
      <c r="EZ120" s="94"/>
      <c r="FA120" s="94"/>
      <c r="FB120" s="94"/>
      <c r="FC120" s="94"/>
      <c r="FD120" s="94"/>
      <c r="FE120" s="94"/>
      <c r="FF120" s="94"/>
      <c r="FG120" s="118"/>
      <c r="FH120" s="94"/>
      <c r="FI120" s="94"/>
      <c r="FJ120" s="94"/>
      <c r="FK120" s="94"/>
      <c r="FL120" s="94"/>
      <c r="FM120" s="94"/>
      <c r="FN120" s="94"/>
      <c r="FO120" s="94"/>
      <c r="FP120" s="94"/>
      <c r="FQ120" s="94"/>
      <c r="FR120" s="94"/>
      <c r="FS120" s="94"/>
      <c r="FT120" s="94"/>
      <c r="FU120" s="94"/>
      <c r="FV120" s="94"/>
      <c r="FW120" s="94"/>
      <c r="FX120" s="94"/>
      <c r="FY120" s="94"/>
      <c r="FZ120" s="94"/>
      <c r="GA120" s="94"/>
      <c r="GB120" s="94"/>
      <c r="GC120" s="94"/>
      <c r="GD120" s="94"/>
      <c r="GE120" s="94"/>
      <c r="GF120" s="94"/>
      <c r="GG120" s="94"/>
      <c r="GH120" s="94"/>
      <c r="GI120" s="94"/>
      <c r="GJ120" s="94"/>
    </row>
    <row r="121" spans="1:192" x14ac:dyDescent="0.25">
      <c r="A121" s="514"/>
      <c r="B121" s="95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118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94"/>
      <c r="BQ121" s="94"/>
      <c r="BR121" s="94"/>
      <c r="BS121" s="94"/>
      <c r="BT121" s="94"/>
      <c r="BU121" s="94"/>
      <c r="BV121" s="94"/>
      <c r="BW121" s="94"/>
      <c r="BX121" s="94"/>
      <c r="BY121" s="94"/>
      <c r="BZ121" s="94"/>
      <c r="CA121" s="94"/>
      <c r="CB121" s="94"/>
      <c r="EW121" s="94"/>
      <c r="EX121" s="94"/>
      <c r="EY121" s="94"/>
      <c r="EZ121" s="94"/>
      <c r="FA121" s="94"/>
      <c r="FB121" s="94"/>
      <c r="FC121" s="94"/>
      <c r="FD121" s="94"/>
      <c r="FE121" s="94"/>
      <c r="FF121" s="94"/>
      <c r="FG121" s="118"/>
      <c r="FH121" s="94"/>
      <c r="FI121" s="94"/>
      <c r="FJ121" s="94"/>
      <c r="FK121" s="94"/>
      <c r="FL121" s="94"/>
      <c r="FM121" s="94"/>
      <c r="FN121" s="94"/>
      <c r="FO121" s="94"/>
      <c r="FP121" s="94"/>
      <c r="FQ121" s="94"/>
      <c r="FR121" s="94"/>
      <c r="FS121" s="94"/>
      <c r="FT121" s="94"/>
      <c r="FU121" s="94"/>
      <c r="FV121" s="94"/>
      <c r="FW121" s="94"/>
      <c r="FX121" s="94"/>
      <c r="FY121" s="94"/>
      <c r="FZ121" s="94"/>
      <c r="GA121" s="94"/>
      <c r="GB121" s="94"/>
      <c r="GC121" s="94"/>
      <c r="GD121" s="94"/>
      <c r="GE121" s="94"/>
      <c r="GF121" s="94"/>
      <c r="GG121" s="94"/>
      <c r="GH121" s="94"/>
      <c r="GI121" s="94"/>
      <c r="GJ121" s="94"/>
    </row>
    <row r="122" spans="1:192" x14ac:dyDescent="0.25">
      <c r="A122" s="514"/>
      <c r="B122" s="95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118"/>
      <c r="AZ122" s="94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94"/>
      <c r="BQ122" s="94"/>
      <c r="BR122" s="94"/>
      <c r="BS122" s="94"/>
      <c r="BT122" s="94"/>
      <c r="BU122" s="94"/>
      <c r="BV122" s="94"/>
      <c r="BW122" s="94"/>
      <c r="BX122" s="94"/>
      <c r="BY122" s="94"/>
      <c r="BZ122" s="94"/>
      <c r="CA122" s="94"/>
      <c r="CB122" s="94"/>
      <c r="EW122" s="94"/>
      <c r="EX122" s="94"/>
      <c r="EY122" s="94"/>
      <c r="EZ122" s="94"/>
      <c r="FA122" s="94"/>
      <c r="FB122" s="94"/>
      <c r="FC122" s="94"/>
      <c r="FD122" s="94"/>
      <c r="FE122" s="94"/>
      <c r="FF122" s="94"/>
      <c r="FG122" s="118"/>
      <c r="FH122" s="94"/>
      <c r="FI122" s="94"/>
      <c r="FJ122" s="94"/>
      <c r="FK122" s="94"/>
      <c r="FL122" s="94"/>
      <c r="FM122" s="94"/>
      <c r="FN122" s="94"/>
      <c r="FO122" s="94"/>
      <c r="FP122" s="94"/>
      <c r="FQ122" s="94"/>
      <c r="FR122" s="94"/>
      <c r="FS122" s="94"/>
      <c r="FT122" s="94"/>
      <c r="FU122" s="94"/>
      <c r="FV122" s="94"/>
      <c r="FW122" s="94"/>
      <c r="FX122" s="94"/>
      <c r="FY122" s="94"/>
      <c r="FZ122" s="94"/>
      <c r="GA122" s="94"/>
      <c r="GB122" s="94"/>
      <c r="GC122" s="94"/>
      <c r="GD122" s="94"/>
      <c r="GE122" s="94"/>
      <c r="GF122" s="94"/>
      <c r="GG122" s="94"/>
      <c r="GH122" s="94"/>
      <c r="GI122" s="94"/>
      <c r="GJ122" s="94"/>
    </row>
    <row r="123" spans="1:192" x14ac:dyDescent="0.25">
      <c r="A123" s="514"/>
      <c r="B123" s="95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118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  <c r="BV123" s="94"/>
      <c r="BW123" s="94"/>
      <c r="BX123" s="94"/>
      <c r="BY123" s="94"/>
      <c r="BZ123" s="94"/>
      <c r="CA123" s="94"/>
      <c r="CB123" s="94"/>
      <c r="EW123" s="94"/>
      <c r="EX123" s="94"/>
      <c r="EY123" s="94"/>
      <c r="EZ123" s="94"/>
      <c r="FA123" s="94"/>
      <c r="FB123" s="94"/>
      <c r="FC123" s="94"/>
      <c r="FD123" s="94"/>
      <c r="FE123" s="94"/>
      <c r="FF123" s="94"/>
      <c r="FG123" s="118"/>
      <c r="FH123" s="94"/>
      <c r="FI123" s="94"/>
      <c r="FJ123" s="94"/>
      <c r="FK123" s="94"/>
      <c r="FL123" s="94"/>
      <c r="FM123" s="94"/>
      <c r="FN123" s="94"/>
      <c r="FO123" s="94"/>
      <c r="FP123" s="94"/>
      <c r="FQ123" s="94"/>
      <c r="FR123" s="94"/>
      <c r="FS123" s="94"/>
      <c r="FT123" s="94"/>
      <c r="FU123" s="94"/>
      <c r="FV123" s="94"/>
      <c r="FW123" s="94"/>
      <c r="FX123" s="94"/>
      <c r="FY123" s="94"/>
      <c r="FZ123" s="94"/>
      <c r="GA123" s="94"/>
      <c r="GB123" s="94"/>
      <c r="GC123" s="94"/>
      <c r="GD123" s="94"/>
      <c r="GE123" s="94"/>
      <c r="GF123" s="94"/>
      <c r="GG123" s="94"/>
      <c r="GH123" s="94"/>
      <c r="GI123" s="94"/>
      <c r="GJ123" s="94"/>
    </row>
    <row r="124" spans="1:192" x14ac:dyDescent="0.25">
      <c r="A124" s="514"/>
      <c r="B124" s="95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118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/>
      <c r="BQ124" s="94"/>
      <c r="BR124" s="94"/>
      <c r="BS124" s="94"/>
      <c r="BT124" s="94"/>
      <c r="BU124" s="94"/>
      <c r="BV124" s="94"/>
      <c r="BW124" s="94"/>
      <c r="BX124" s="94"/>
      <c r="BY124" s="94"/>
      <c r="BZ124" s="94"/>
      <c r="CA124" s="94"/>
      <c r="CB124" s="94"/>
      <c r="EW124" s="94"/>
      <c r="EX124" s="94"/>
      <c r="EY124" s="94"/>
      <c r="EZ124" s="94"/>
      <c r="FA124" s="94"/>
      <c r="FB124" s="94"/>
      <c r="FC124" s="94"/>
      <c r="FD124" s="94"/>
      <c r="FE124" s="94"/>
      <c r="FF124" s="94"/>
      <c r="FG124" s="118"/>
      <c r="FH124" s="94"/>
      <c r="FI124" s="94"/>
      <c r="FJ124" s="94"/>
      <c r="FK124" s="94"/>
      <c r="FL124" s="94"/>
      <c r="FM124" s="94"/>
      <c r="FN124" s="94"/>
      <c r="FO124" s="94"/>
      <c r="FP124" s="94"/>
      <c r="FQ124" s="94"/>
      <c r="FR124" s="94"/>
      <c r="FS124" s="94"/>
      <c r="FT124" s="94"/>
      <c r="FU124" s="94"/>
      <c r="FV124" s="94"/>
      <c r="FW124" s="94"/>
      <c r="FX124" s="94"/>
      <c r="FY124" s="94"/>
      <c r="FZ124" s="94"/>
      <c r="GA124" s="94"/>
      <c r="GB124" s="94"/>
      <c r="GC124" s="94"/>
      <c r="GD124" s="94"/>
      <c r="GE124" s="94"/>
      <c r="GF124" s="94"/>
      <c r="GG124" s="94"/>
      <c r="GH124" s="94"/>
      <c r="GI124" s="94"/>
      <c r="GJ124" s="94"/>
    </row>
    <row r="125" spans="1:192" x14ac:dyDescent="0.25">
      <c r="A125" s="514"/>
      <c r="B125" s="95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118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4"/>
      <c r="BS125" s="94"/>
      <c r="BT125" s="94"/>
      <c r="BU125" s="94"/>
      <c r="BV125" s="94"/>
      <c r="BW125" s="94"/>
      <c r="BX125" s="94"/>
      <c r="BY125" s="94"/>
      <c r="BZ125" s="94"/>
      <c r="CA125" s="94"/>
      <c r="CB125" s="94"/>
      <c r="EW125" s="94"/>
      <c r="EX125" s="94"/>
      <c r="EY125" s="94"/>
      <c r="EZ125" s="94"/>
      <c r="FA125" s="94"/>
      <c r="FB125" s="94"/>
      <c r="FC125" s="94"/>
      <c r="FD125" s="94"/>
      <c r="FE125" s="94"/>
      <c r="FF125" s="94"/>
      <c r="FG125" s="118"/>
      <c r="FH125" s="94"/>
      <c r="FI125" s="94"/>
      <c r="FJ125" s="94"/>
      <c r="FK125" s="94"/>
      <c r="FL125" s="94"/>
      <c r="FM125" s="94"/>
      <c r="FN125" s="94"/>
      <c r="FO125" s="94"/>
      <c r="FP125" s="94"/>
      <c r="FQ125" s="94"/>
      <c r="FR125" s="94"/>
      <c r="FS125" s="94"/>
      <c r="FT125" s="94"/>
      <c r="FU125" s="94"/>
      <c r="FV125" s="94"/>
      <c r="FW125" s="94"/>
      <c r="FX125" s="94"/>
      <c r="FY125" s="94"/>
      <c r="FZ125" s="94"/>
      <c r="GA125" s="94"/>
      <c r="GB125" s="94"/>
      <c r="GC125" s="94"/>
      <c r="GD125" s="94"/>
      <c r="GE125" s="94"/>
      <c r="GF125" s="94"/>
      <c r="GG125" s="94"/>
      <c r="GH125" s="94"/>
      <c r="GI125" s="94"/>
      <c r="GJ125" s="94"/>
    </row>
    <row r="126" spans="1:192" x14ac:dyDescent="0.25">
      <c r="A126" s="514"/>
      <c r="B126" s="95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118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94"/>
      <c r="BQ126" s="94"/>
      <c r="BR126" s="94"/>
      <c r="BS126" s="94"/>
      <c r="BT126" s="94"/>
      <c r="BU126" s="94"/>
      <c r="BV126" s="94"/>
      <c r="BW126" s="94"/>
      <c r="BX126" s="94"/>
      <c r="BY126" s="94"/>
      <c r="BZ126" s="94"/>
      <c r="CA126" s="94"/>
      <c r="CB126" s="94"/>
      <c r="EW126" s="94"/>
      <c r="EX126" s="94"/>
      <c r="EY126" s="94"/>
      <c r="EZ126" s="94"/>
      <c r="FA126" s="94"/>
      <c r="FB126" s="94"/>
      <c r="FC126" s="94"/>
      <c r="FD126" s="94"/>
      <c r="FE126" s="94"/>
      <c r="FF126" s="94"/>
      <c r="FG126" s="118"/>
      <c r="FH126" s="94"/>
      <c r="FI126" s="94"/>
      <c r="FJ126" s="94"/>
      <c r="FK126" s="94"/>
      <c r="FL126" s="94"/>
      <c r="FM126" s="94"/>
      <c r="FN126" s="94"/>
      <c r="FO126" s="94"/>
      <c r="FP126" s="94"/>
      <c r="FQ126" s="94"/>
      <c r="FR126" s="94"/>
      <c r="FS126" s="94"/>
      <c r="FT126" s="94"/>
      <c r="FU126" s="94"/>
      <c r="FV126" s="94"/>
      <c r="FW126" s="94"/>
      <c r="FX126" s="94"/>
      <c r="FY126" s="94"/>
      <c r="FZ126" s="94"/>
      <c r="GA126" s="94"/>
      <c r="GB126" s="94"/>
      <c r="GC126" s="94"/>
      <c r="GD126" s="94"/>
      <c r="GE126" s="94"/>
      <c r="GF126" s="94"/>
      <c r="GG126" s="94"/>
      <c r="GH126" s="94"/>
      <c r="GI126" s="94"/>
      <c r="GJ126" s="94"/>
    </row>
    <row r="127" spans="1:192" x14ac:dyDescent="0.25">
      <c r="A127" s="514"/>
      <c r="B127" s="95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118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  <c r="BM127" s="94"/>
      <c r="BN127" s="94"/>
      <c r="BO127" s="94"/>
      <c r="BP127" s="94"/>
      <c r="BQ127" s="94"/>
      <c r="BR127" s="94"/>
      <c r="BS127" s="94"/>
      <c r="BT127" s="94"/>
      <c r="BU127" s="94"/>
      <c r="BV127" s="94"/>
      <c r="BW127" s="94"/>
      <c r="BX127" s="94"/>
      <c r="BY127" s="94"/>
      <c r="BZ127" s="94"/>
      <c r="CA127" s="94"/>
      <c r="CB127" s="94"/>
      <c r="EW127" s="94"/>
      <c r="EX127" s="94"/>
      <c r="EY127" s="94"/>
      <c r="EZ127" s="94"/>
      <c r="FA127" s="94"/>
      <c r="FB127" s="94"/>
      <c r="FC127" s="94"/>
      <c r="FD127" s="94"/>
      <c r="FE127" s="94"/>
      <c r="FF127" s="94"/>
      <c r="FG127" s="118"/>
      <c r="FH127" s="94"/>
      <c r="FI127" s="94"/>
      <c r="FJ127" s="94"/>
      <c r="FK127" s="94"/>
      <c r="FL127" s="94"/>
      <c r="FM127" s="94"/>
      <c r="FN127" s="94"/>
      <c r="FO127" s="94"/>
      <c r="FP127" s="94"/>
      <c r="FQ127" s="94"/>
      <c r="FR127" s="94"/>
      <c r="FS127" s="94"/>
      <c r="FT127" s="94"/>
      <c r="FU127" s="94"/>
      <c r="FV127" s="94"/>
      <c r="FW127" s="94"/>
      <c r="FX127" s="94"/>
      <c r="FY127" s="94"/>
      <c r="FZ127" s="94"/>
      <c r="GA127" s="94"/>
      <c r="GB127" s="94"/>
      <c r="GC127" s="94"/>
      <c r="GD127" s="94"/>
      <c r="GE127" s="94"/>
      <c r="GF127" s="94"/>
      <c r="GG127" s="94"/>
      <c r="GH127" s="94"/>
      <c r="GI127" s="94"/>
      <c r="GJ127" s="94"/>
    </row>
    <row r="128" spans="1:192" x14ac:dyDescent="0.25">
      <c r="A128" s="514"/>
      <c r="B128" s="95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118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94"/>
      <c r="BQ128" s="94"/>
      <c r="BR128" s="94"/>
      <c r="BS128" s="94"/>
      <c r="BT128" s="94"/>
      <c r="BU128" s="94"/>
      <c r="BV128" s="94"/>
      <c r="BW128" s="94"/>
      <c r="BX128" s="94"/>
      <c r="BY128" s="94"/>
      <c r="BZ128" s="94"/>
      <c r="CA128" s="94"/>
      <c r="CB128" s="94"/>
      <c r="EW128" s="94"/>
      <c r="EX128" s="94"/>
      <c r="EY128" s="94"/>
      <c r="EZ128" s="94"/>
      <c r="FA128" s="94"/>
      <c r="FB128" s="94"/>
      <c r="FC128" s="94"/>
      <c r="FD128" s="94"/>
      <c r="FE128" s="94"/>
      <c r="FF128" s="94"/>
      <c r="FG128" s="118"/>
      <c r="FH128" s="94"/>
      <c r="FI128" s="94"/>
      <c r="FJ128" s="94"/>
      <c r="FK128" s="94"/>
      <c r="FL128" s="94"/>
      <c r="FM128" s="94"/>
      <c r="FN128" s="94"/>
      <c r="FO128" s="94"/>
      <c r="FP128" s="94"/>
      <c r="FQ128" s="94"/>
      <c r="FR128" s="94"/>
      <c r="FS128" s="94"/>
      <c r="FT128" s="94"/>
      <c r="FU128" s="94"/>
      <c r="FV128" s="94"/>
      <c r="FW128" s="94"/>
      <c r="FX128" s="94"/>
      <c r="FY128" s="94"/>
      <c r="FZ128" s="94"/>
      <c r="GA128" s="94"/>
      <c r="GB128" s="94"/>
      <c r="GC128" s="94"/>
      <c r="GD128" s="94"/>
      <c r="GE128" s="94"/>
      <c r="GF128" s="94"/>
      <c r="GG128" s="94"/>
      <c r="GH128" s="94"/>
      <c r="GI128" s="94"/>
      <c r="GJ128" s="94"/>
    </row>
    <row r="129" spans="1:192" x14ac:dyDescent="0.25">
      <c r="A129" s="514"/>
      <c r="B129" s="95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118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94"/>
      <c r="BQ129" s="94"/>
      <c r="BR129" s="94"/>
      <c r="BS129" s="94"/>
      <c r="BT129" s="94"/>
      <c r="BU129" s="94"/>
      <c r="BV129" s="94"/>
      <c r="BW129" s="94"/>
      <c r="BX129" s="94"/>
      <c r="BY129" s="94"/>
      <c r="BZ129" s="94"/>
      <c r="CA129" s="94"/>
      <c r="CB129" s="94"/>
      <c r="EW129" s="94"/>
      <c r="EX129" s="94"/>
      <c r="EY129" s="94"/>
      <c r="EZ129" s="94"/>
      <c r="FA129" s="94"/>
      <c r="FB129" s="94"/>
      <c r="FC129" s="94"/>
      <c r="FD129" s="94"/>
      <c r="FE129" s="94"/>
      <c r="FF129" s="94"/>
      <c r="FG129" s="118"/>
      <c r="FH129" s="94"/>
      <c r="FI129" s="94"/>
      <c r="FJ129" s="94"/>
      <c r="FK129" s="94"/>
      <c r="FL129" s="94"/>
      <c r="FM129" s="94"/>
      <c r="FN129" s="94"/>
      <c r="FO129" s="94"/>
      <c r="FP129" s="94"/>
      <c r="FQ129" s="94"/>
      <c r="FR129" s="94"/>
      <c r="FS129" s="94"/>
      <c r="FT129" s="94"/>
      <c r="FU129" s="94"/>
      <c r="FV129" s="94"/>
      <c r="FW129" s="94"/>
      <c r="FX129" s="94"/>
      <c r="FY129" s="94"/>
      <c r="FZ129" s="94"/>
      <c r="GA129" s="94"/>
      <c r="GB129" s="94"/>
      <c r="GC129" s="94"/>
      <c r="GD129" s="94"/>
      <c r="GE129" s="94"/>
      <c r="GF129" s="94"/>
      <c r="GG129" s="94"/>
      <c r="GH129" s="94"/>
      <c r="GI129" s="94"/>
      <c r="GJ129" s="94"/>
    </row>
    <row r="130" spans="1:192" x14ac:dyDescent="0.25">
      <c r="A130" s="514"/>
      <c r="B130" s="95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118"/>
      <c r="AZ130" s="94"/>
      <c r="BA130" s="94"/>
      <c r="BB130" s="94"/>
      <c r="BC130" s="94"/>
      <c r="BD130" s="94"/>
      <c r="BE130" s="94"/>
      <c r="BF130" s="94"/>
      <c r="BG130" s="94"/>
      <c r="BH130" s="94"/>
      <c r="BI130" s="94"/>
      <c r="BJ130" s="94"/>
      <c r="BK130" s="94"/>
      <c r="BL130" s="94"/>
      <c r="BM130" s="94"/>
      <c r="BN130" s="94"/>
      <c r="BO130" s="94"/>
      <c r="BP130" s="94"/>
      <c r="BQ130" s="94"/>
      <c r="BR130" s="94"/>
      <c r="BS130" s="94"/>
      <c r="BT130" s="94"/>
      <c r="BU130" s="94"/>
      <c r="BV130" s="94"/>
      <c r="BW130" s="94"/>
      <c r="BX130" s="94"/>
      <c r="BY130" s="94"/>
      <c r="BZ130" s="94"/>
      <c r="CA130" s="94"/>
      <c r="CB130" s="94"/>
      <c r="EW130" s="94"/>
      <c r="EX130" s="94"/>
      <c r="EY130" s="94"/>
      <c r="EZ130" s="94"/>
      <c r="FA130" s="94"/>
      <c r="FB130" s="94"/>
      <c r="FC130" s="94"/>
      <c r="FD130" s="94"/>
      <c r="FE130" s="94"/>
      <c r="FF130" s="94"/>
      <c r="FG130" s="118"/>
      <c r="FH130" s="94"/>
      <c r="FI130" s="94"/>
      <c r="FJ130" s="94"/>
      <c r="FK130" s="94"/>
      <c r="FL130" s="94"/>
      <c r="FM130" s="94"/>
      <c r="FN130" s="94"/>
      <c r="FO130" s="94"/>
      <c r="FP130" s="94"/>
      <c r="FQ130" s="94"/>
      <c r="FR130" s="94"/>
      <c r="FS130" s="94"/>
      <c r="FT130" s="94"/>
      <c r="FU130" s="94"/>
      <c r="FV130" s="94"/>
      <c r="FW130" s="94"/>
      <c r="FX130" s="94"/>
      <c r="FY130" s="94"/>
      <c r="FZ130" s="94"/>
      <c r="GA130" s="94"/>
      <c r="GB130" s="94"/>
      <c r="GC130" s="94"/>
      <c r="GD130" s="94"/>
      <c r="GE130" s="94"/>
      <c r="GF130" s="94"/>
      <c r="GG130" s="94"/>
      <c r="GH130" s="94"/>
      <c r="GI130" s="94"/>
      <c r="GJ130" s="94"/>
    </row>
    <row r="131" spans="1:192" x14ac:dyDescent="0.25">
      <c r="A131" s="514"/>
      <c r="B131" s="95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118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94"/>
      <c r="BQ131" s="94"/>
      <c r="BR131" s="94"/>
      <c r="BS131" s="94"/>
      <c r="BT131" s="94"/>
      <c r="BU131" s="94"/>
      <c r="BV131" s="94"/>
      <c r="BW131" s="94"/>
      <c r="BX131" s="94"/>
      <c r="BY131" s="94"/>
      <c r="BZ131" s="94"/>
      <c r="CA131" s="94"/>
      <c r="CB131" s="94"/>
      <c r="EW131" s="94"/>
      <c r="EX131" s="94"/>
      <c r="EY131" s="94"/>
      <c r="EZ131" s="94"/>
      <c r="FA131" s="94"/>
      <c r="FB131" s="94"/>
      <c r="FC131" s="94"/>
      <c r="FD131" s="94"/>
      <c r="FE131" s="94"/>
      <c r="FF131" s="94"/>
      <c r="FG131" s="118"/>
      <c r="FH131" s="94"/>
      <c r="FI131" s="94"/>
      <c r="FJ131" s="94"/>
      <c r="FK131" s="94"/>
      <c r="FL131" s="94"/>
      <c r="FM131" s="94"/>
      <c r="FN131" s="94"/>
      <c r="FO131" s="94"/>
      <c r="FP131" s="94"/>
      <c r="FQ131" s="94"/>
      <c r="FR131" s="94"/>
      <c r="FS131" s="94"/>
      <c r="FT131" s="94"/>
      <c r="FU131" s="94"/>
      <c r="FV131" s="94"/>
      <c r="FW131" s="94"/>
      <c r="FX131" s="94"/>
      <c r="FY131" s="94"/>
      <c r="FZ131" s="94"/>
      <c r="GA131" s="94"/>
      <c r="GB131" s="94"/>
      <c r="GC131" s="94"/>
      <c r="GD131" s="94"/>
      <c r="GE131" s="94"/>
      <c r="GF131" s="94"/>
      <c r="GG131" s="94"/>
      <c r="GH131" s="94"/>
      <c r="GI131" s="94"/>
      <c r="GJ131" s="94"/>
    </row>
    <row r="132" spans="1:192" x14ac:dyDescent="0.25">
      <c r="A132" s="514"/>
      <c r="B132" s="95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118"/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  <c r="BJ132" s="94"/>
      <c r="BK132" s="94"/>
      <c r="BL132" s="94"/>
      <c r="BM132" s="94"/>
      <c r="BN132" s="94"/>
      <c r="BO132" s="94"/>
      <c r="BP132" s="94"/>
      <c r="BQ132" s="94"/>
      <c r="BR132" s="94"/>
      <c r="BS132" s="94"/>
      <c r="BT132" s="94"/>
      <c r="BU132" s="94"/>
      <c r="BV132" s="94"/>
      <c r="BW132" s="94"/>
      <c r="BX132" s="94"/>
      <c r="BY132" s="94"/>
      <c r="BZ132" s="94"/>
      <c r="CA132" s="94"/>
      <c r="CB132" s="94"/>
      <c r="EW132" s="94"/>
      <c r="EX132" s="94"/>
      <c r="EY132" s="94"/>
      <c r="EZ132" s="94"/>
      <c r="FA132" s="94"/>
      <c r="FB132" s="94"/>
      <c r="FC132" s="94"/>
      <c r="FD132" s="94"/>
      <c r="FE132" s="94"/>
      <c r="FF132" s="94"/>
      <c r="FG132" s="118"/>
      <c r="FH132" s="94"/>
      <c r="FI132" s="94"/>
      <c r="FJ132" s="94"/>
      <c r="FK132" s="94"/>
      <c r="FL132" s="94"/>
      <c r="FM132" s="94"/>
      <c r="FN132" s="94"/>
      <c r="FO132" s="94"/>
      <c r="FP132" s="94"/>
      <c r="FQ132" s="94"/>
      <c r="FR132" s="94"/>
      <c r="FS132" s="94"/>
      <c r="FT132" s="94"/>
      <c r="FU132" s="94"/>
      <c r="FV132" s="94"/>
      <c r="FW132" s="94"/>
      <c r="FX132" s="94"/>
      <c r="FY132" s="94"/>
      <c r="FZ132" s="94"/>
      <c r="GA132" s="94"/>
      <c r="GB132" s="94"/>
      <c r="GC132" s="94"/>
      <c r="GD132" s="94"/>
      <c r="GE132" s="94"/>
      <c r="GF132" s="94"/>
      <c r="GG132" s="94"/>
      <c r="GH132" s="94"/>
      <c r="GI132" s="94"/>
      <c r="GJ132" s="94"/>
    </row>
    <row r="133" spans="1:192" x14ac:dyDescent="0.25">
      <c r="A133" s="514"/>
      <c r="B133" s="95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118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  <c r="BM133" s="94"/>
      <c r="BN133" s="94"/>
      <c r="BO133" s="94"/>
      <c r="BP133" s="94"/>
      <c r="BQ133" s="94"/>
      <c r="BR133" s="94"/>
      <c r="BS133" s="94"/>
      <c r="BT133" s="94"/>
      <c r="BU133" s="94"/>
      <c r="BV133" s="94"/>
      <c r="BW133" s="94"/>
      <c r="BX133" s="94"/>
      <c r="BY133" s="94"/>
      <c r="BZ133" s="94"/>
      <c r="CA133" s="94"/>
      <c r="CB133" s="94"/>
      <c r="EW133" s="94"/>
      <c r="EX133" s="94"/>
      <c r="EY133" s="94"/>
      <c r="EZ133" s="94"/>
      <c r="FA133" s="94"/>
      <c r="FB133" s="94"/>
      <c r="FC133" s="94"/>
      <c r="FD133" s="94"/>
      <c r="FE133" s="94"/>
      <c r="FF133" s="94"/>
      <c r="FG133" s="118"/>
      <c r="FH133" s="94"/>
      <c r="FI133" s="94"/>
      <c r="FJ133" s="94"/>
      <c r="FK133" s="94"/>
      <c r="FL133" s="94"/>
      <c r="FM133" s="94"/>
      <c r="FN133" s="94"/>
      <c r="FO133" s="94"/>
      <c r="FP133" s="94"/>
      <c r="FQ133" s="94"/>
      <c r="FR133" s="94"/>
      <c r="FS133" s="94"/>
      <c r="FT133" s="94"/>
      <c r="FU133" s="94"/>
      <c r="FV133" s="94"/>
      <c r="FW133" s="94"/>
      <c r="FX133" s="94"/>
      <c r="FY133" s="94"/>
      <c r="FZ133" s="94"/>
      <c r="GA133" s="94"/>
      <c r="GB133" s="94"/>
      <c r="GC133" s="94"/>
      <c r="GD133" s="94"/>
      <c r="GE133" s="94"/>
      <c r="GF133" s="94"/>
      <c r="GG133" s="94"/>
      <c r="GH133" s="94"/>
      <c r="GI133" s="94"/>
      <c r="GJ133" s="94"/>
    </row>
    <row r="134" spans="1:192" x14ac:dyDescent="0.25">
      <c r="A134" s="514"/>
      <c r="B134" s="95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118"/>
      <c r="AZ134" s="94"/>
      <c r="BA134" s="94"/>
      <c r="BB134" s="94"/>
      <c r="BC134" s="94"/>
      <c r="BD134" s="94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94"/>
      <c r="BQ134" s="94"/>
      <c r="BR134" s="94"/>
      <c r="BS134" s="94"/>
      <c r="BT134" s="94"/>
      <c r="BU134" s="94"/>
      <c r="BV134" s="94"/>
      <c r="BW134" s="94"/>
      <c r="BX134" s="94"/>
      <c r="BY134" s="94"/>
      <c r="BZ134" s="94"/>
      <c r="CA134" s="94"/>
      <c r="CB134" s="94"/>
      <c r="EW134" s="94"/>
      <c r="EX134" s="94"/>
      <c r="EY134" s="94"/>
      <c r="EZ134" s="94"/>
      <c r="FA134" s="94"/>
      <c r="FB134" s="94"/>
      <c r="FC134" s="94"/>
      <c r="FD134" s="94"/>
      <c r="FE134" s="94"/>
      <c r="FF134" s="94"/>
      <c r="FG134" s="118"/>
      <c r="FH134" s="94"/>
      <c r="FI134" s="94"/>
      <c r="FJ134" s="94"/>
      <c r="FK134" s="94"/>
      <c r="FL134" s="94"/>
      <c r="FM134" s="94"/>
      <c r="FN134" s="94"/>
      <c r="FO134" s="94"/>
      <c r="FP134" s="94"/>
      <c r="FQ134" s="94"/>
      <c r="FR134" s="94"/>
      <c r="FS134" s="94"/>
      <c r="FT134" s="94"/>
      <c r="FU134" s="94"/>
      <c r="FV134" s="94"/>
      <c r="FW134" s="94"/>
      <c r="FX134" s="94"/>
      <c r="FY134" s="94"/>
      <c r="FZ134" s="94"/>
      <c r="GA134" s="94"/>
      <c r="GB134" s="94"/>
      <c r="GC134" s="94"/>
      <c r="GD134" s="94"/>
      <c r="GE134" s="94"/>
      <c r="GF134" s="94"/>
      <c r="GG134" s="94"/>
      <c r="GH134" s="94"/>
      <c r="GI134" s="94"/>
      <c r="GJ134" s="94"/>
    </row>
    <row r="135" spans="1:192" x14ac:dyDescent="0.25">
      <c r="A135" s="514"/>
      <c r="B135" s="95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118"/>
      <c r="AZ135" s="94"/>
      <c r="BA135" s="94"/>
      <c r="BB135" s="94"/>
      <c r="BC135" s="94"/>
      <c r="BD135" s="94"/>
      <c r="BE135" s="94"/>
      <c r="BF135" s="94"/>
      <c r="BG135" s="94"/>
      <c r="BH135" s="94"/>
      <c r="BI135" s="94"/>
      <c r="BJ135" s="94"/>
      <c r="BK135" s="94"/>
      <c r="BL135" s="94"/>
      <c r="BM135" s="94"/>
      <c r="BN135" s="94"/>
      <c r="BO135" s="94"/>
      <c r="BP135" s="94"/>
      <c r="BQ135" s="94"/>
      <c r="BR135" s="94"/>
      <c r="BS135" s="94"/>
      <c r="BT135" s="94"/>
      <c r="BU135" s="94"/>
      <c r="BV135" s="94"/>
      <c r="BW135" s="94"/>
      <c r="BX135" s="94"/>
      <c r="BY135" s="94"/>
      <c r="BZ135" s="94"/>
      <c r="CA135" s="94"/>
      <c r="CB135" s="94"/>
      <c r="EW135" s="94"/>
      <c r="EX135" s="94"/>
      <c r="EY135" s="94"/>
      <c r="EZ135" s="94"/>
      <c r="FA135" s="94"/>
      <c r="FB135" s="94"/>
      <c r="FC135" s="94"/>
      <c r="FD135" s="94"/>
      <c r="FE135" s="94"/>
      <c r="FF135" s="94"/>
      <c r="FG135" s="118"/>
      <c r="FH135" s="94"/>
      <c r="FI135" s="94"/>
      <c r="FJ135" s="94"/>
      <c r="FK135" s="94"/>
      <c r="FL135" s="94"/>
      <c r="FM135" s="94"/>
      <c r="FN135" s="94"/>
      <c r="FO135" s="94"/>
      <c r="FP135" s="94"/>
      <c r="FQ135" s="94"/>
      <c r="FR135" s="94"/>
      <c r="FS135" s="94"/>
      <c r="FT135" s="94"/>
      <c r="FU135" s="94"/>
      <c r="FV135" s="94"/>
      <c r="FW135" s="94"/>
      <c r="FX135" s="94"/>
      <c r="FY135" s="94"/>
      <c r="FZ135" s="94"/>
      <c r="GA135" s="94"/>
      <c r="GB135" s="94"/>
      <c r="GC135" s="94"/>
      <c r="GD135" s="94"/>
      <c r="GE135" s="94"/>
      <c r="GF135" s="94"/>
      <c r="GG135" s="94"/>
      <c r="GH135" s="94"/>
      <c r="GI135" s="94"/>
      <c r="GJ135" s="94"/>
    </row>
    <row r="136" spans="1:192" x14ac:dyDescent="0.25">
      <c r="A136" s="514"/>
      <c r="B136" s="95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118"/>
      <c r="AZ136" s="94"/>
      <c r="BA136" s="94"/>
      <c r="BB136" s="94"/>
      <c r="BC136" s="94"/>
      <c r="BD136" s="94"/>
      <c r="BE136" s="94"/>
      <c r="BF136" s="94"/>
      <c r="BG136" s="94"/>
      <c r="BH136" s="94"/>
      <c r="BI136" s="94"/>
      <c r="BJ136" s="94"/>
      <c r="BK136" s="94"/>
      <c r="BL136" s="94"/>
      <c r="BM136" s="94"/>
      <c r="BN136" s="94"/>
      <c r="BO136" s="94"/>
      <c r="BP136" s="94"/>
      <c r="BQ136" s="94"/>
      <c r="BR136" s="94"/>
      <c r="BS136" s="94"/>
      <c r="BT136" s="94"/>
      <c r="BU136" s="94"/>
      <c r="BV136" s="94"/>
      <c r="BW136" s="94"/>
      <c r="BX136" s="94"/>
      <c r="BY136" s="94"/>
      <c r="BZ136" s="94"/>
      <c r="CA136" s="94"/>
      <c r="CB136" s="94"/>
      <c r="EW136" s="94"/>
      <c r="EX136" s="94"/>
      <c r="EY136" s="94"/>
      <c r="EZ136" s="94"/>
      <c r="FA136" s="94"/>
      <c r="FB136" s="94"/>
      <c r="FC136" s="94"/>
      <c r="FD136" s="94"/>
      <c r="FE136" s="94"/>
      <c r="FF136" s="94"/>
      <c r="FG136" s="118"/>
      <c r="FH136" s="94"/>
      <c r="FI136" s="94"/>
      <c r="FJ136" s="94"/>
      <c r="FK136" s="94"/>
      <c r="FL136" s="94"/>
      <c r="FM136" s="94"/>
      <c r="FN136" s="94"/>
      <c r="FO136" s="94"/>
      <c r="FP136" s="94"/>
      <c r="FQ136" s="94"/>
      <c r="FR136" s="94"/>
      <c r="FS136" s="94"/>
      <c r="FT136" s="94"/>
      <c r="FU136" s="94"/>
      <c r="FV136" s="94"/>
      <c r="FW136" s="94"/>
      <c r="FX136" s="94"/>
      <c r="FY136" s="94"/>
      <c r="FZ136" s="94"/>
      <c r="GA136" s="94"/>
      <c r="GB136" s="94"/>
      <c r="GC136" s="94"/>
      <c r="GD136" s="94"/>
      <c r="GE136" s="94"/>
      <c r="GF136" s="94"/>
      <c r="GG136" s="94"/>
      <c r="GH136" s="94"/>
      <c r="GI136" s="94"/>
      <c r="GJ136" s="94"/>
    </row>
    <row r="137" spans="1:192" x14ac:dyDescent="0.25">
      <c r="A137" s="514"/>
      <c r="B137" s="95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118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  <c r="BY137" s="94"/>
      <c r="BZ137" s="94"/>
      <c r="CA137" s="94"/>
      <c r="CB137" s="94"/>
      <c r="EW137" s="94"/>
      <c r="EX137" s="94"/>
      <c r="EY137" s="94"/>
      <c r="EZ137" s="94"/>
      <c r="FA137" s="94"/>
      <c r="FB137" s="94"/>
      <c r="FC137" s="94"/>
      <c r="FD137" s="94"/>
      <c r="FE137" s="94"/>
      <c r="FF137" s="94"/>
      <c r="FG137" s="118"/>
      <c r="FH137" s="94"/>
      <c r="FI137" s="94"/>
      <c r="FJ137" s="94"/>
      <c r="FK137" s="94"/>
      <c r="FL137" s="94"/>
      <c r="FM137" s="94"/>
      <c r="FN137" s="94"/>
      <c r="FO137" s="94"/>
      <c r="FP137" s="94"/>
      <c r="FQ137" s="94"/>
      <c r="FR137" s="94"/>
      <c r="FS137" s="94"/>
      <c r="FT137" s="94"/>
      <c r="FU137" s="94"/>
      <c r="FV137" s="94"/>
      <c r="FW137" s="94"/>
      <c r="FX137" s="94"/>
      <c r="FY137" s="94"/>
      <c r="FZ137" s="94"/>
      <c r="GA137" s="94"/>
      <c r="GB137" s="94"/>
      <c r="GC137" s="94"/>
      <c r="GD137" s="94"/>
      <c r="GE137" s="94"/>
      <c r="GF137" s="94"/>
      <c r="GG137" s="94"/>
      <c r="GH137" s="94"/>
      <c r="GI137" s="94"/>
      <c r="GJ137" s="94"/>
    </row>
    <row r="138" spans="1:192" x14ac:dyDescent="0.25">
      <c r="A138" s="514"/>
      <c r="B138" s="95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118"/>
      <c r="AZ138" s="94"/>
      <c r="BA138" s="94"/>
      <c r="BB138" s="94"/>
      <c r="BC138" s="94"/>
      <c r="BD138" s="94"/>
      <c r="BE138" s="94"/>
      <c r="BF138" s="94"/>
      <c r="BG138" s="94"/>
      <c r="BH138" s="94"/>
      <c r="BI138" s="94"/>
      <c r="BJ138" s="94"/>
      <c r="BK138" s="94"/>
      <c r="BL138" s="94"/>
      <c r="BM138" s="94"/>
      <c r="BN138" s="94"/>
      <c r="BO138" s="94"/>
      <c r="BP138" s="94"/>
      <c r="BQ138" s="94"/>
      <c r="BR138" s="94"/>
      <c r="BS138" s="94"/>
      <c r="BT138" s="94"/>
      <c r="BU138" s="94"/>
      <c r="BV138" s="94"/>
      <c r="BW138" s="94"/>
      <c r="BX138" s="94"/>
      <c r="BY138" s="94"/>
      <c r="BZ138" s="94"/>
      <c r="CA138" s="94"/>
      <c r="CB138" s="94"/>
      <c r="EW138" s="94"/>
      <c r="EX138" s="94"/>
      <c r="EY138" s="94"/>
      <c r="EZ138" s="94"/>
      <c r="FA138" s="94"/>
      <c r="FB138" s="94"/>
      <c r="FC138" s="94"/>
      <c r="FD138" s="94"/>
      <c r="FE138" s="94"/>
      <c r="FF138" s="94"/>
      <c r="FG138" s="118"/>
      <c r="FH138" s="94"/>
      <c r="FI138" s="94"/>
      <c r="FJ138" s="94"/>
      <c r="FK138" s="94"/>
      <c r="FL138" s="94"/>
      <c r="FM138" s="94"/>
      <c r="FN138" s="94"/>
      <c r="FO138" s="94"/>
      <c r="FP138" s="94"/>
      <c r="FQ138" s="94"/>
      <c r="FR138" s="94"/>
      <c r="FS138" s="94"/>
      <c r="FT138" s="94"/>
      <c r="FU138" s="94"/>
      <c r="FV138" s="94"/>
      <c r="FW138" s="94"/>
      <c r="FX138" s="94"/>
      <c r="FY138" s="94"/>
      <c r="FZ138" s="94"/>
      <c r="GA138" s="94"/>
      <c r="GB138" s="94"/>
      <c r="GC138" s="94"/>
      <c r="GD138" s="94"/>
      <c r="GE138" s="94"/>
      <c r="GF138" s="94"/>
      <c r="GG138" s="94"/>
      <c r="GH138" s="94"/>
      <c r="GI138" s="94"/>
      <c r="GJ138" s="94"/>
    </row>
    <row r="139" spans="1:192" x14ac:dyDescent="0.25">
      <c r="A139" s="514"/>
      <c r="B139" s="95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118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94"/>
      <c r="BY139" s="94"/>
      <c r="BZ139" s="94"/>
      <c r="CA139" s="94"/>
      <c r="CB139" s="94"/>
      <c r="EW139" s="94"/>
      <c r="EX139" s="94"/>
      <c r="EY139" s="94"/>
      <c r="EZ139" s="94"/>
      <c r="FA139" s="94"/>
      <c r="FB139" s="94"/>
      <c r="FC139" s="94"/>
      <c r="FD139" s="94"/>
      <c r="FE139" s="94"/>
      <c r="FF139" s="94"/>
      <c r="FG139" s="118"/>
      <c r="FH139" s="94"/>
      <c r="FI139" s="94"/>
      <c r="FJ139" s="94"/>
      <c r="FK139" s="94"/>
      <c r="FL139" s="94"/>
      <c r="FM139" s="94"/>
      <c r="FN139" s="94"/>
      <c r="FO139" s="94"/>
      <c r="FP139" s="94"/>
      <c r="FQ139" s="94"/>
      <c r="FR139" s="94"/>
      <c r="FS139" s="94"/>
      <c r="FT139" s="94"/>
      <c r="FU139" s="94"/>
      <c r="FV139" s="94"/>
      <c r="FW139" s="94"/>
      <c r="FX139" s="94"/>
      <c r="FY139" s="94"/>
      <c r="FZ139" s="94"/>
      <c r="GA139" s="94"/>
      <c r="GB139" s="94"/>
      <c r="GC139" s="94"/>
      <c r="GD139" s="94"/>
      <c r="GE139" s="94"/>
      <c r="GF139" s="94"/>
      <c r="GG139" s="94"/>
      <c r="GH139" s="94"/>
      <c r="GI139" s="94"/>
      <c r="GJ139" s="94"/>
    </row>
    <row r="140" spans="1:192" x14ac:dyDescent="0.25">
      <c r="A140" s="514"/>
      <c r="B140" s="95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118"/>
      <c r="AZ140" s="94"/>
      <c r="BA140" s="94"/>
      <c r="BB140" s="94"/>
      <c r="BC140" s="94"/>
      <c r="BD140" s="94"/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  <c r="BT140" s="94"/>
      <c r="BU140" s="94"/>
      <c r="BV140" s="94"/>
      <c r="BW140" s="94"/>
      <c r="BX140" s="94"/>
      <c r="BY140" s="94"/>
      <c r="BZ140" s="94"/>
      <c r="CA140" s="94"/>
      <c r="CB140" s="94"/>
      <c r="EW140" s="94"/>
      <c r="EX140" s="94"/>
      <c r="EY140" s="94"/>
      <c r="EZ140" s="94"/>
      <c r="FA140" s="94"/>
      <c r="FB140" s="94"/>
      <c r="FC140" s="94"/>
      <c r="FD140" s="94"/>
      <c r="FE140" s="94"/>
      <c r="FF140" s="94"/>
      <c r="FG140" s="118"/>
      <c r="FH140" s="94"/>
      <c r="FI140" s="94"/>
      <c r="FJ140" s="94"/>
      <c r="FK140" s="94"/>
      <c r="FL140" s="94"/>
      <c r="FM140" s="94"/>
      <c r="FN140" s="94"/>
      <c r="FO140" s="94"/>
      <c r="FP140" s="94"/>
      <c r="FQ140" s="94"/>
      <c r="FR140" s="94"/>
      <c r="FS140" s="94"/>
      <c r="FT140" s="94"/>
      <c r="FU140" s="94"/>
      <c r="FV140" s="94"/>
      <c r="FW140" s="94"/>
      <c r="FX140" s="94"/>
      <c r="FY140" s="94"/>
      <c r="FZ140" s="94"/>
      <c r="GA140" s="94"/>
      <c r="GB140" s="94"/>
      <c r="GC140" s="94"/>
      <c r="GD140" s="94"/>
      <c r="GE140" s="94"/>
      <c r="GF140" s="94"/>
      <c r="GG140" s="94"/>
      <c r="GH140" s="94"/>
      <c r="GI140" s="94"/>
      <c r="GJ140" s="94"/>
    </row>
    <row r="141" spans="1:192" x14ac:dyDescent="0.25">
      <c r="A141" s="514"/>
      <c r="B141" s="95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118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4"/>
      <c r="BR141" s="94"/>
      <c r="BS141" s="94"/>
      <c r="BT141" s="94"/>
      <c r="BU141" s="94"/>
      <c r="BV141" s="94"/>
      <c r="BW141" s="94"/>
      <c r="BX141" s="94"/>
      <c r="BY141" s="94"/>
      <c r="BZ141" s="94"/>
      <c r="CA141" s="94"/>
      <c r="CB141" s="94"/>
      <c r="EW141" s="94"/>
      <c r="EX141" s="94"/>
      <c r="EY141" s="94"/>
      <c r="EZ141" s="94"/>
      <c r="FA141" s="94"/>
      <c r="FB141" s="94"/>
      <c r="FC141" s="94"/>
      <c r="FD141" s="94"/>
      <c r="FE141" s="94"/>
      <c r="FF141" s="94"/>
      <c r="FG141" s="118"/>
      <c r="FH141" s="94"/>
      <c r="FI141" s="94"/>
      <c r="FJ141" s="94"/>
      <c r="FK141" s="94"/>
      <c r="FL141" s="94"/>
      <c r="FM141" s="94"/>
      <c r="FN141" s="94"/>
      <c r="FO141" s="94"/>
      <c r="FP141" s="94"/>
      <c r="FQ141" s="94"/>
      <c r="FR141" s="94"/>
      <c r="FS141" s="94"/>
      <c r="FT141" s="94"/>
      <c r="FU141" s="94"/>
      <c r="FV141" s="94"/>
      <c r="FW141" s="94"/>
      <c r="FX141" s="94"/>
      <c r="FY141" s="94"/>
      <c r="FZ141" s="94"/>
      <c r="GA141" s="94"/>
      <c r="GB141" s="94"/>
      <c r="GC141" s="94"/>
      <c r="GD141" s="94"/>
      <c r="GE141" s="94"/>
      <c r="GF141" s="94"/>
      <c r="GG141" s="94"/>
      <c r="GH141" s="94"/>
      <c r="GI141" s="94"/>
      <c r="GJ141" s="94"/>
    </row>
    <row r="142" spans="1:192" x14ac:dyDescent="0.25">
      <c r="A142" s="514"/>
      <c r="B142" s="95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118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4"/>
      <c r="BK142" s="94"/>
      <c r="BL142" s="94"/>
      <c r="BM142" s="94"/>
      <c r="BN142" s="94"/>
      <c r="BO142" s="94"/>
      <c r="BP142" s="94"/>
      <c r="BQ142" s="94"/>
      <c r="BR142" s="94"/>
      <c r="BS142" s="94"/>
      <c r="BT142" s="94"/>
      <c r="BU142" s="94"/>
      <c r="BV142" s="94"/>
      <c r="BW142" s="94"/>
      <c r="BX142" s="94"/>
      <c r="BY142" s="94"/>
      <c r="BZ142" s="94"/>
      <c r="CA142" s="94"/>
      <c r="CB142" s="94"/>
      <c r="EW142" s="94"/>
      <c r="EX142" s="94"/>
      <c r="EY142" s="94"/>
      <c r="EZ142" s="94"/>
      <c r="FA142" s="94"/>
      <c r="FB142" s="94"/>
      <c r="FC142" s="94"/>
      <c r="FD142" s="94"/>
      <c r="FE142" s="94"/>
      <c r="FF142" s="94"/>
      <c r="FG142" s="118"/>
      <c r="FH142" s="94"/>
      <c r="FI142" s="94"/>
      <c r="FJ142" s="94"/>
      <c r="FK142" s="94"/>
      <c r="FL142" s="94"/>
      <c r="FM142" s="94"/>
      <c r="FN142" s="94"/>
      <c r="FO142" s="94"/>
      <c r="FP142" s="94"/>
      <c r="FQ142" s="94"/>
      <c r="FR142" s="94"/>
      <c r="FS142" s="94"/>
      <c r="FT142" s="94"/>
      <c r="FU142" s="94"/>
      <c r="FV142" s="94"/>
      <c r="FW142" s="94"/>
      <c r="FX142" s="94"/>
      <c r="FY142" s="94"/>
      <c r="FZ142" s="94"/>
      <c r="GA142" s="94"/>
      <c r="GB142" s="94"/>
      <c r="GC142" s="94"/>
      <c r="GD142" s="94"/>
      <c r="GE142" s="94"/>
      <c r="GF142" s="94"/>
      <c r="GG142" s="94"/>
      <c r="GH142" s="94"/>
      <c r="GI142" s="94"/>
      <c r="GJ142" s="94"/>
    </row>
    <row r="143" spans="1:192" x14ac:dyDescent="0.25">
      <c r="A143" s="514"/>
      <c r="B143" s="95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118"/>
      <c r="AZ143" s="94"/>
      <c r="BA143" s="94"/>
      <c r="BB143" s="94"/>
      <c r="BC143" s="94"/>
      <c r="BD143" s="94"/>
      <c r="BE143" s="94"/>
      <c r="BF143" s="94"/>
      <c r="BG143" s="94"/>
      <c r="BH143" s="94"/>
      <c r="BI143" s="94"/>
      <c r="BJ143" s="94"/>
      <c r="BK143" s="94"/>
      <c r="BL143" s="94"/>
      <c r="BM143" s="94"/>
      <c r="BN143" s="94"/>
      <c r="BO143" s="94"/>
      <c r="BP143" s="94"/>
      <c r="BQ143" s="94"/>
      <c r="BR143" s="94"/>
      <c r="BS143" s="94"/>
      <c r="BT143" s="94"/>
      <c r="BU143" s="94"/>
      <c r="BV143" s="94"/>
      <c r="BW143" s="94"/>
      <c r="BX143" s="94"/>
      <c r="BY143" s="94"/>
      <c r="BZ143" s="94"/>
      <c r="CA143" s="94"/>
      <c r="CB143" s="94"/>
      <c r="EW143" s="94"/>
      <c r="EX143" s="94"/>
      <c r="EY143" s="94"/>
      <c r="EZ143" s="94"/>
      <c r="FA143" s="94"/>
      <c r="FB143" s="94"/>
      <c r="FC143" s="94"/>
      <c r="FD143" s="94"/>
      <c r="FE143" s="94"/>
      <c r="FF143" s="94"/>
      <c r="FG143" s="118"/>
      <c r="FH143" s="94"/>
      <c r="FI143" s="94"/>
      <c r="FJ143" s="94"/>
      <c r="FK143" s="94"/>
      <c r="FL143" s="94"/>
      <c r="FM143" s="94"/>
      <c r="FN143" s="94"/>
      <c r="FO143" s="94"/>
      <c r="FP143" s="94"/>
      <c r="FQ143" s="94"/>
      <c r="FR143" s="94"/>
      <c r="FS143" s="94"/>
      <c r="FT143" s="94"/>
      <c r="FU143" s="94"/>
      <c r="FV143" s="94"/>
      <c r="FW143" s="94"/>
      <c r="FX143" s="94"/>
      <c r="FY143" s="94"/>
      <c r="FZ143" s="94"/>
      <c r="GA143" s="94"/>
      <c r="GB143" s="94"/>
      <c r="GC143" s="94"/>
      <c r="GD143" s="94"/>
      <c r="GE143" s="94"/>
      <c r="GF143" s="94"/>
      <c r="GG143" s="94"/>
      <c r="GH143" s="94"/>
      <c r="GI143" s="94"/>
      <c r="GJ143" s="94"/>
    </row>
    <row r="144" spans="1:192" x14ac:dyDescent="0.25">
      <c r="A144" s="514"/>
      <c r="B144" s="95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118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  <c r="BJ144" s="94"/>
      <c r="BK144" s="94"/>
      <c r="BL144" s="94"/>
      <c r="BM144" s="94"/>
      <c r="BN144" s="94"/>
      <c r="BO144" s="94"/>
      <c r="BP144" s="94"/>
      <c r="BQ144" s="94"/>
      <c r="BR144" s="94"/>
      <c r="BS144" s="94"/>
      <c r="BT144" s="94"/>
      <c r="BU144" s="94"/>
      <c r="BV144" s="94"/>
      <c r="BW144" s="94"/>
      <c r="BX144" s="94"/>
      <c r="BY144" s="94"/>
      <c r="BZ144" s="94"/>
      <c r="CA144" s="94"/>
      <c r="CB144" s="94"/>
      <c r="EW144" s="94"/>
      <c r="EX144" s="94"/>
      <c r="EY144" s="94"/>
      <c r="EZ144" s="94"/>
      <c r="FA144" s="94"/>
      <c r="FB144" s="94"/>
      <c r="FC144" s="94"/>
      <c r="FD144" s="94"/>
      <c r="FE144" s="94"/>
      <c r="FF144" s="94"/>
      <c r="FG144" s="118"/>
      <c r="FH144" s="94"/>
      <c r="FI144" s="94"/>
      <c r="FJ144" s="94"/>
      <c r="FK144" s="94"/>
      <c r="FL144" s="94"/>
      <c r="FM144" s="94"/>
      <c r="FN144" s="94"/>
      <c r="FO144" s="94"/>
      <c r="FP144" s="94"/>
      <c r="FQ144" s="94"/>
      <c r="FR144" s="94"/>
      <c r="FS144" s="94"/>
      <c r="FT144" s="94"/>
      <c r="FU144" s="94"/>
      <c r="FV144" s="94"/>
      <c r="FW144" s="94"/>
      <c r="FX144" s="94"/>
      <c r="FY144" s="94"/>
      <c r="FZ144" s="94"/>
      <c r="GA144" s="94"/>
      <c r="GB144" s="94"/>
      <c r="GC144" s="94"/>
      <c r="GD144" s="94"/>
      <c r="GE144" s="94"/>
      <c r="GF144" s="94"/>
      <c r="GG144" s="94"/>
      <c r="GH144" s="94"/>
      <c r="GI144" s="94"/>
      <c r="GJ144" s="94"/>
    </row>
    <row r="145" spans="1:192" x14ac:dyDescent="0.25">
      <c r="A145" s="514"/>
      <c r="B145" s="95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118"/>
      <c r="AZ145" s="94"/>
      <c r="BA145" s="94"/>
      <c r="BB145" s="94"/>
      <c r="BC145" s="94"/>
      <c r="BD145" s="94"/>
      <c r="BE145" s="94"/>
      <c r="BF145" s="94"/>
      <c r="BG145" s="94"/>
      <c r="BH145" s="94"/>
      <c r="BI145" s="94"/>
      <c r="BJ145" s="94"/>
      <c r="BK145" s="94"/>
      <c r="BL145" s="94"/>
      <c r="BM145" s="94"/>
      <c r="BN145" s="94"/>
      <c r="BO145" s="94"/>
      <c r="BP145" s="94"/>
      <c r="BQ145" s="94"/>
      <c r="BR145" s="94"/>
      <c r="BS145" s="94"/>
      <c r="BT145" s="94"/>
      <c r="BU145" s="94"/>
      <c r="BV145" s="94"/>
      <c r="BW145" s="94"/>
      <c r="BX145" s="94"/>
      <c r="BY145" s="94"/>
      <c r="BZ145" s="94"/>
      <c r="CA145" s="94"/>
      <c r="CB145" s="94"/>
      <c r="EW145" s="94"/>
      <c r="EX145" s="94"/>
      <c r="EY145" s="94"/>
      <c r="EZ145" s="94"/>
      <c r="FA145" s="94"/>
      <c r="FB145" s="94"/>
      <c r="FC145" s="94"/>
      <c r="FD145" s="94"/>
      <c r="FE145" s="94"/>
      <c r="FF145" s="94"/>
      <c r="FG145" s="118"/>
      <c r="FH145" s="94"/>
      <c r="FI145" s="94"/>
      <c r="FJ145" s="94"/>
      <c r="FK145" s="94"/>
      <c r="FL145" s="94"/>
      <c r="FM145" s="94"/>
      <c r="FN145" s="94"/>
      <c r="FO145" s="94"/>
      <c r="FP145" s="94"/>
      <c r="FQ145" s="94"/>
      <c r="FR145" s="94"/>
      <c r="FS145" s="94"/>
      <c r="FT145" s="94"/>
      <c r="FU145" s="94"/>
      <c r="FV145" s="94"/>
      <c r="FW145" s="94"/>
      <c r="FX145" s="94"/>
      <c r="FY145" s="94"/>
      <c r="FZ145" s="94"/>
      <c r="GA145" s="94"/>
      <c r="GB145" s="94"/>
      <c r="GC145" s="94"/>
      <c r="GD145" s="94"/>
      <c r="GE145" s="94"/>
      <c r="GF145" s="94"/>
      <c r="GG145" s="94"/>
      <c r="GH145" s="94"/>
      <c r="GI145" s="94"/>
      <c r="GJ145" s="94"/>
    </row>
    <row r="146" spans="1:192" x14ac:dyDescent="0.25">
      <c r="A146" s="514"/>
      <c r="B146" s="95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118"/>
      <c r="AZ146" s="94"/>
      <c r="BA146" s="94"/>
      <c r="BB146" s="94"/>
      <c r="BC146" s="94"/>
      <c r="BD146" s="94"/>
      <c r="BE146" s="94"/>
      <c r="BF146" s="94"/>
      <c r="BG146" s="94"/>
      <c r="BH146" s="94"/>
      <c r="BI146" s="94"/>
      <c r="BJ146" s="94"/>
      <c r="BK146" s="94"/>
      <c r="BL146" s="94"/>
      <c r="BM146" s="94"/>
      <c r="BN146" s="94"/>
      <c r="BO146" s="94"/>
      <c r="BP146" s="94"/>
      <c r="BQ146" s="94"/>
      <c r="BR146" s="94"/>
      <c r="BS146" s="94"/>
      <c r="BT146" s="94"/>
      <c r="BU146" s="94"/>
      <c r="BV146" s="94"/>
      <c r="BW146" s="94"/>
      <c r="BX146" s="94"/>
      <c r="BY146" s="94"/>
      <c r="BZ146" s="94"/>
      <c r="CA146" s="94"/>
      <c r="CB146" s="94"/>
      <c r="EW146" s="94"/>
      <c r="EX146" s="94"/>
      <c r="EY146" s="94"/>
      <c r="EZ146" s="94"/>
      <c r="FA146" s="94"/>
      <c r="FB146" s="94"/>
      <c r="FC146" s="94"/>
      <c r="FD146" s="94"/>
      <c r="FE146" s="94"/>
      <c r="FF146" s="94"/>
      <c r="FG146" s="118"/>
      <c r="FH146" s="94"/>
      <c r="FI146" s="94"/>
      <c r="FJ146" s="94"/>
      <c r="FK146" s="94"/>
      <c r="FL146" s="94"/>
      <c r="FM146" s="94"/>
      <c r="FN146" s="94"/>
      <c r="FO146" s="94"/>
      <c r="FP146" s="94"/>
      <c r="FQ146" s="94"/>
      <c r="FR146" s="94"/>
      <c r="FS146" s="94"/>
      <c r="FT146" s="94"/>
      <c r="FU146" s="94"/>
      <c r="FV146" s="94"/>
      <c r="FW146" s="94"/>
      <c r="FX146" s="94"/>
      <c r="FY146" s="94"/>
      <c r="FZ146" s="94"/>
      <c r="GA146" s="94"/>
      <c r="GB146" s="94"/>
      <c r="GC146" s="94"/>
      <c r="GD146" s="94"/>
      <c r="GE146" s="94"/>
      <c r="GF146" s="94"/>
      <c r="GG146" s="94"/>
      <c r="GH146" s="94"/>
      <c r="GI146" s="94"/>
      <c r="GJ146" s="94"/>
    </row>
    <row r="147" spans="1:192" x14ac:dyDescent="0.25">
      <c r="A147" s="514"/>
      <c r="B147" s="95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118"/>
      <c r="AZ147" s="94"/>
      <c r="BA147" s="94"/>
      <c r="BB147" s="94"/>
      <c r="BC147" s="94"/>
      <c r="BD147" s="94"/>
      <c r="BE147" s="94"/>
      <c r="BF147" s="94"/>
      <c r="BG147" s="94"/>
      <c r="BH147" s="94"/>
      <c r="BI147" s="94"/>
      <c r="BJ147" s="94"/>
      <c r="BK147" s="94"/>
      <c r="BL147" s="94"/>
      <c r="BM147" s="94"/>
      <c r="BN147" s="94"/>
      <c r="BO147" s="94"/>
      <c r="BP147" s="94"/>
      <c r="BQ147" s="94"/>
      <c r="BR147" s="94"/>
      <c r="BS147" s="94"/>
      <c r="BT147" s="94"/>
      <c r="BU147" s="94"/>
      <c r="BV147" s="94"/>
      <c r="BW147" s="94"/>
      <c r="BX147" s="94"/>
      <c r="BY147" s="94"/>
      <c r="BZ147" s="94"/>
      <c r="CA147" s="94"/>
      <c r="CB147" s="94"/>
      <c r="EW147" s="94"/>
      <c r="EX147" s="94"/>
      <c r="EY147" s="94"/>
      <c r="EZ147" s="94"/>
      <c r="FA147" s="94"/>
      <c r="FB147" s="94"/>
      <c r="FC147" s="94"/>
      <c r="FD147" s="94"/>
      <c r="FE147" s="94"/>
      <c r="FF147" s="94"/>
      <c r="FG147" s="118"/>
      <c r="FH147" s="94"/>
      <c r="FI147" s="94"/>
      <c r="FJ147" s="94"/>
      <c r="FK147" s="94"/>
      <c r="FL147" s="94"/>
      <c r="FM147" s="94"/>
      <c r="FN147" s="94"/>
      <c r="FO147" s="94"/>
      <c r="FP147" s="94"/>
      <c r="FQ147" s="94"/>
      <c r="FR147" s="94"/>
      <c r="FS147" s="94"/>
      <c r="FT147" s="94"/>
      <c r="FU147" s="94"/>
      <c r="FV147" s="94"/>
      <c r="FW147" s="94"/>
      <c r="FX147" s="94"/>
      <c r="FY147" s="94"/>
      <c r="FZ147" s="94"/>
      <c r="GA147" s="94"/>
      <c r="GB147" s="94"/>
      <c r="GC147" s="94"/>
      <c r="GD147" s="94"/>
      <c r="GE147" s="94"/>
      <c r="GF147" s="94"/>
      <c r="GG147" s="94"/>
      <c r="GH147" s="94"/>
      <c r="GI147" s="94"/>
      <c r="GJ147" s="94"/>
    </row>
    <row r="148" spans="1:192" x14ac:dyDescent="0.25">
      <c r="A148" s="514"/>
      <c r="B148" s="95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118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4"/>
      <c r="BR148" s="94"/>
      <c r="BS148" s="94"/>
      <c r="BT148" s="94"/>
      <c r="BU148" s="94"/>
      <c r="BV148" s="94"/>
      <c r="BW148" s="94"/>
      <c r="BX148" s="94"/>
      <c r="BY148" s="94"/>
      <c r="BZ148" s="94"/>
      <c r="CA148" s="94"/>
      <c r="CB148" s="94"/>
      <c r="EW148" s="94"/>
      <c r="EX148" s="94"/>
      <c r="EY148" s="94"/>
      <c r="EZ148" s="94"/>
      <c r="FA148" s="94"/>
      <c r="FB148" s="94"/>
      <c r="FC148" s="94"/>
      <c r="FD148" s="94"/>
      <c r="FE148" s="94"/>
      <c r="FF148" s="94"/>
      <c r="FG148" s="118"/>
      <c r="FH148" s="94"/>
      <c r="FI148" s="94"/>
      <c r="FJ148" s="94"/>
      <c r="FK148" s="94"/>
      <c r="FL148" s="94"/>
      <c r="FM148" s="94"/>
      <c r="FN148" s="94"/>
      <c r="FO148" s="94"/>
      <c r="FP148" s="94"/>
      <c r="FQ148" s="94"/>
      <c r="FR148" s="94"/>
      <c r="FS148" s="94"/>
      <c r="FT148" s="94"/>
      <c r="FU148" s="94"/>
      <c r="FV148" s="94"/>
      <c r="FW148" s="94"/>
      <c r="FX148" s="94"/>
      <c r="FY148" s="94"/>
      <c r="FZ148" s="94"/>
      <c r="GA148" s="94"/>
      <c r="GB148" s="94"/>
      <c r="GC148" s="94"/>
      <c r="GD148" s="94"/>
      <c r="GE148" s="94"/>
      <c r="GF148" s="94"/>
      <c r="GG148" s="94"/>
      <c r="GH148" s="94"/>
      <c r="GI148" s="94"/>
      <c r="GJ148" s="94"/>
    </row>
    <row r="149" spans="1:192" x14ac:dyDescent="0.25">
      <c r="A149" s="514"/>
      <c r="B149" s="95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118"/>
      <c r="AZ149" s="94"/>
      <c r="BA149" s="94"/>
      <c r="BB149" s="94"/>
      <c r="BC149" s="94"/>
      <c r="BD149" s="94"/>
      <c r="BE149" s="94"/>
      <c r="BF149" s="94"/>
      <c r="BG149" s="94"/>
      <c r="BH149" s="94"/>
      <c r="BI149" s="94"/>
      <c r="BJ149" s="94"/>
      <c r="BK149" s="94"/>
      <c r="BL149" s="94"/>
      <c r="BM149" s="94"/>
      <c r="BN149" s="94"/>
      <c r="BO149" s="94"/>
      <c r="BP149" s="94"/>
      <c r="BQ149" s="94"/>
      <c r="BR149" s="94"/>
      <c r="BS149" s="94"/>
      <c r="BT149" s="94"/>
      <c r="BU149" s="94"/>
      <c r="BV149" s="94"/>
      <c r="BW149" s="94"/>
      <c r="BX149" s="94"/>
      <c r="BY149" s="94"/>
      <c r="BZ149" s="94"/>
      <c r="CA149" s="94"/>
      <c r="CB149" s="94"/>
      <c r="EW149" s="94"/>
      <c r="EX149" s="94"/>
      <c r="EY149" s="94"/>
      <c r="EZ149" s="94"/>
      <c r="FA149" s="94"/>
      <c r="FB149" s="94"/>
      <c r="FC149" s="94"/>
      <c r="FD149" s="94"/>
      <c r="FE149" s="94"/>
      <c r="FF149" s="94"/>
      <c r="FG149" s="118"/>
      <c r="FH149" s="94"/>
      <c r="FI149" s="94"/>
      <c r="FJ149" s="94"/>
      <c r="FK149" s="94"/>
      <c r="FL149" s="94"/>
      <c r="FM149" s="94"/>
      <c r="FN149" s="94"/>
      <c r="FO149" s="94"/>
      <c r="FP149" s="94"/>
      <c r="FQ149" s="94"/>
      <c r="FR149" s="94"/>
      <c r="FS149" s="94"/>
      <c r="FT149" s="94"/>
      <c r="FU149" s="94"/>
      <c r="FV149" s="94"/>
      <c r="FW149" s="94"/>
      <c r="FX149" s="94"/>
      <c r="FY149" s="94"/>
      <c r="FZ149" s="94"/>
      <c r="GA149" s="94"/>
      <c r="GB149" s="94"/>
      <c r="GC149" s="94"/>
      <c r="GD149" s="94"/>
      <c r="GE149" s="94"/>
      <c r="GF149" s="94"/>
      <c r="GG149" s="94"/>
      <c r="GH149" s="94"/>
      <c r="GI149" s="94"/>
      <c r="GJ149" s="94"/>
    </row>
    <row r="150" spans="1:192" x14ac:dyDescent="0.25">
      <c r="A150" s="514"/>
      <c r="B150" s="95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118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4"/>
      <c r="BL150" s="94"/>
      <c r="BM150" s="94"/>
      <c r="BN150" s="94"/>
      <c r="BO150" s="94"/>
      <c r="BP150" s="94"/>
      <c r="BQ150" s="94"/>
      <c r="BR150" s="94"/>
      <c r="BS150" s="94"/>
      <c r="BT150" s="94"/>
      <c r="BU150" s="94"/>
      <c r="BV150" s="94"/>
      <c r="BW150" s="94"/>
      <c r="BX150" s="94"/>
      <c r="BY150" s="94"/>
      <c r="BZ150" s="94"/>
      <c r="CA150" s="94"/>
      <c r="CB150" s="94"/>
      <c r="EW150" s="94"/>
      <c r="EX150" s="94"/>
      <c r="EY150" s="94"/>
      <c r="EZ150" s="94"/>
      <c r="FA150" s="94"/>
      <c r="FB150" s="94"/>
      <c r="FC150" s="94"/>
      <c r="FD150" s="94"/>
      <c r="FE150" s="94"/>
      <c r="FF150" s="94"/>
      <c r="FG150" s="118"/>
      <c r="FH150" s="94"/>
      <c r="FI150" s="94"/>
      <c r="FJ150" s="94"/>
      <c r="FK150" s="94"/>
      <c r="FL150" s="94"/>
      <c r="FM150" s="94"/>
      <c r="FN150" s="94"/>
      <c r="FO150" s="94"/>
      <c r="FP150" s="94"/>
      <c r="FQ150" s="94"/>
      <c r="FR150" s="94"/>
      <c r="FS150" s="94"/>
      <c r="FT150" s="94"/>
      <c r="FU150" s="94"/>
      <c r="FV150" s="94"/>
      <c r="FW150" s="94"/>
      <c r="FX150" s="94"/>
      <c r="FY150" s="94"/>
      <c r="FZ150" s="94"/>
      <c r="GA150" s="94"/>
      <c r="GB150" s="94"/>
      <c r="GC150" s="94"/>
      <c r="GD150" s="94"/>
      <c r="GE150" s="94"/>
      <c r="GF150" s="94"/>
      <c r="GG150" s="94"/>
      <c r="GH150" s="94"/>
      <c r="GI150" s="94"/>
      <c r="GJ150" s="94"/>
    </row>
    <row r="151" spans="1:192" x14ac:dyDescent="0.25">
      <c r="A151" s="514"/>
      <c r="B151" s="95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118"/>
      <c r="AZ151" s="94"/>
      <c r="BA151" s="94"/>
      <c r="BB151" s="94"/>
      <c r="BC151" s="94"/>
      <c r="BD151" s="94"/>
      <c r="BE151" s="94"/>
      <c r="BF151" s="94"/>
      <c r="BG151" s="94"/>
      <c r="BH151" s="94"/>
      <c r="BI151" s="94"/>
      <c r="BJ151" s="94"/>
      <c r="BK151" s="94"/>
      <c r="BL151" s="94"/>
      <c r="BM151" s="94"/>
      <c r="BN151" s="94"/>
      <c r="BO151" s="94"/>
      <c r="BP151" s="94"/>
      <c r="BQ151" s="94"/>
      <c r="BR151" s="94"/>
      <c r="BS151" s="94"/>
      <c r="BT151" s="94"/>
      <c r="BU151" s="94"/>
      <c r="BV151" s="94"/>
      <c r="BW151" s="94"/>
      <c r="BX151" s="94"/>
      <c r="BY151" s="94"/>
      <c r="BZ151" s="94"/>
      <c r="CA151" s="94"/>
      <c r="CB151" s="94"/>
      <c r="EW151" s="94"/>
      <c r="EX151" s="94"/>
      <c r="EY151" s="94"/>
      <c r="EZ151" s="94"/>
      <c r="FA151" s="94"/>
      <c r="FB151" s="94"/>
      <c r="FC151" s="94"/>
      <c r="FD151" s="94"/>
      <c r="FE151" s="94"/>
      <c r="FF151" s="94"/>
      <c r="FG151" s="118"/>
      <c r="FH151" s="94"/>
      <c r="FI151" s="94"/>
      <c r="FJ151" s="94"/>
      <c r="FK151" s="94"/>
      <c r="FL151" s="94"/>
      <c r="FM151" s="94"/>
      <c r="FN151" s="94"/>
      <c r="FO151" s="94"/>
      <c r="FP151" s="94"/>
      <c r="FQ151" s="94"/>
      <c r="FR151" s="94"/>
      <c r="FS151" s="94"/>
      <c r="FT151" s="94"/>
      <c r="FU151" s="94"/>
      <c r="FV151" s="94"/>
      <c r="FW151" s="94"/>
      <c r="FX151" s="94"/>
      <c r="FY151" s="94"/>
      <c r="FZ151" s="94"/>
      <c r="GA151" s="94"/>
      <c r="GB151" s="94"/>
      <c r="GC151" s="94"/>
      <c r="GD151" s="94"/>
      <c r="GE151" s="94"/>
      <c r="GF151" s="94"/>
      <c r="GG151" s="94"/>
      <c r="GH151" s="94"/>
      <c r="GI151" s="94"/>
      <c r="GJ151" s="94"/>
    </row>
    <row r="152" spans="1:192" x14ac:dyDescent="0.25">
      <c r="A152" s="514"/>
      <c r="B152" s="95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118"/>
      <c r="AZ152" s="94"/>
      <c r="BA152" s="94"/>
      <c r="BB152" s="94"/>
      <c r="BC152" s="94"/>
      <c r="BD152" s="94"/>
      <c r="BE152" s="94"/>
      <c r="BF152" s="94"/>
      <c r="BG152" s="94"/>
      <c r="BH152" s="94"/>
      <c r="BI152" s="94"/>
      <c r="BJ152" s="94"/>
      <c r="BK152" s="94"/>
      <c r="BL152" s="94"/>
      <c r="BM152" s="94"/>
      <c r="BN152" s="94"/>
      <c r="BO152" s="94"/>
      <c r="BP152" s="94"/>
      <c r="BQ152" s="94"/>
      <c r="BR152" s="94"/>
      <c r="BS152" s="94"/>
      <c r="BT152" s="94"/>
      <c r="BU152" s="94"/>
      <c r="BV152" s="94"/>
      <c r="BW152" s="94"/>
      <c r="BX152" s="94"/>
      <c r="BY152" s="94"/>
      <c r="BZ152" s="94"/>
      <c r="CA152" s="94"/>
      <c r="CB152" s="94"/>
      <c r="EW152" s="94"/>
      <c r="EX152" s="94"/>
      <c r="EY152" s="94"/>
      <c r="EZ152" s="94"/>
      <c r="FA152" s="94"/>
      <c r="FB152" s="94"/>
      <c r="FC152" s="94"/>
      <c r="FD152" s="94"/>
      <c r="FE152" s="94"/>
      <c r="FF152" s="94"/>
      <c r="FG152" s="118"/>
      <c r="FH152" s="94"/>
      <c r="FI152" s="94"/>
      <c r="FJ152" s="94"/>
      <c r="FK152" s="94"/>
      <c r="FL152" s="94"/>
      <c r="FM152" s="94"/>
      <c r="FN152" s="94"/>
      <c r="FO152" s="94"/>
      <c r="FP152" s="94"/>
      <c r="FQ152" s="94"/>
      <c r="FR152" s="94"/>
      <c r="FS152" s="94"/>
      <c r="FT152" s="94"/>
      <c r="FU152" s="94"/>
      <c r="FV152" s="94"/>
      <c r="FW152" s="94"/>
      <c r="FX152" s="94"/>
      <c r="FY152" s="94"/>
      <c r="FZ152" s="94"/>
      <c r="GA152" s="94"/>
      <c r="GB152" s="94"/>
      <c r="GC152" s="94"/>
      <c r="GD152" s="94"/>
      <c r="GE152" s="94"/>
      <c r="GF152" s="94"/>
      <c r="GG152" s="94"/>
      <c r="GH152" s="94"/>
      <c r="GI152" s="94"/>
      <c r="GJ152" s="94"/>
    </row>
    <row r="153" spans="1:192" x14ac:dyDescent="0.25">
      <c r="A153" s="514"/>
      <c r="B153" s="95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  <c r="AW153" s="94"/>
      <c r="AX153" s="94"/>
      <c r="AY153" s="118"/>
      <c r="AZ153" s="94"/>
      <c r="BA153" s="94"/>
      <c r="BB153" s="94"/>
      <c r="BC153" s="94"/>
      <c r="BD153" s="94"/>
      <c r="BE153" s="94"/>
      <c r="BF153" s="94"/>
      <c r="BG153" s="94"/>
      <c r="BH153" s="94"/>
      <c r="BI153" s="94"/>
      <c r="BJ153" s="94"/>
      <c r="BK153" s="94"/>
      <c r="BL153" s="94"/>
      <c r="BM153" s="94"/>
      <c r="BN153" s="94"/>
      <c r="BO153" s="94"/>
      <c r="BP153" s="94"/>
      <c r="BQ153" s="94"/>
      <c r="BR153" s="94"/>
      <c r="BS153" s="94"/>
      <c r="BT153" s="94"/>
      <c r="BU153" s="94"/>
      <c r="BV153" s="94"/>
      <c r="BW153" s="94"/>
      <c r="BX153" s="94"/>
      <c r="BY153" s="94"/>
      <c r="BZ153" s="94"/>
      <c r="CA153" s="94"/>
      <c r="CB153" s="94"/>
      <c r="EW153" s="94"/>
      <c r="EX153" s="94"/>
      <c r="EY153" s="94"/>
      <c r="EZ153" s="94"/>
      <c r="FA153" s="94"/>
      <c r="FB153" s="94"/>
      <c r="FC153" s="94"/>
      <c r="FD153" s="94"/>
      <c r="FE153" s="94"/>
      <c r="FF153" s="94"/>
      <c r="FG153" s="118"/>
      <c r="FH153" s="94"/>
      <c r="FI153" s="94"/>
      <c r="FJ153" s="94"/>
      <c r="FK153" s="94"/>
      <c r="FL153" s="94"/>
      <c r="FM153" s="94"/>
      <c r="FN153" s="94"/>
      <c r="FO153" s="94"/>
      <c r="FP153" s="94"/>
      <c r="FQ153" s="94"/>
      <c r="FR153" s="94"/>
      <c r="FS153" s="94"/>
      <c r="FT153" s="94"/>
      <c r="FU153" s="94"/>
      <c r="FV153" s="94"/>
      <c r="FW153" s="94"/>
      <c r="FX153" s="94"/>
      <c r="FY153" s="94"/>
      <c r="FZ153" s="94"/>
      <c r="GA153" s="94"/>
      <c r="GB153" s="94"/>
      <c r="GC153" s="94"/>
      <c r="GD153" s="94"/>
      <c r="GE153" s="94"/>
      <c r="GF153" s="94"/>
      <c r="GG153" s="94"/>
      <c r="GH153" s="94"/>
      <c r="GI153" s="94"/>
      <c r="GJ153" s="94"/>
    </row>
    <row r="154" spans="1:192" x14ac:dyDescent="0.25">
      <c r="A154" s="514"/>
      <c r="B154" s="95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118"/>
      <c r="AZ154" s="94"/>
      <c r="BA154" s="94"/>
      <c r="BB154" s="94"/>
      <c r="BC154" s="94"/>
      <c r="BD154" s="94"/>
      <c r="BE154" s="94"/>
      <c r="BF154" s="94"/>
      <c r="BG154" s="94"/>
      <c r="BH154" s="94"/>
      <c r="BI154" s="94"/>
      <c r="BJ154" s="94"/>
      <c r="BK154" s="94"/>
      <c r="BL154" s="94"/>
      <c r="BM154" s="94"/>
      <c r="BN154" s="94"/>
      <c r="BO154" s="94"/>
      <c r="BP154" s="94"/>
      <c r="BQ154" s="94"/>
      <c r="BR154" s="94"/>
      <c r="BS154" s="94"/>
      <c r="BT154" s="94"/>
      <c r="BU154" s="94"/>
      <c r="BV154" s="94"/>
      <c r="BW154" s="94"/>
      <c r="BX154" s="94"/>
      <c r="BY154" s="94"/>
      <c r="BZ154" s="94"/>
      <c r="CA154" s="94"/>
      <c r="CB154" s="94"/>
      <c r="EW154" s="94"/>
      <c r="EX154" s="94"/>
      <c r="EY154" s="94"/>
      <c r="EZ154" s="94"/>
      <c r="FA154" s="94"/>
      <c r="FB154" s="94"/>
      <c r="FC154" s="94"/>
      <c r="FD154" s="94"/>
      <c r="FE154" s="94"/>
      <c r="FF154" s="94"/>
      <c r="FG154" s="118"/>
      <c r="FH154" s="94"/>
      <c r="FI154" s="94"/>
      <c r="FJ154" s="94"/>
      <c r="FK154" s="94"/>
      <c r="FL154" s="94"/>
      <c r="FM154" s="94"/>
      <c r="FN154" s="94"/>
      <c r="FO154" s="94"/>
      <c r="FP154" s="94"/>
      <c r="FQ154" s="94"/>
      <c r="FR154" s="94"/>
      <c r="FS154" s="94"/>
      <c r="FT154" s="94"/>
      <c r="FU154" s="94"/>
      <c r="FV154" s="94"/>
      <c r="FW154" s="94"/>
      <c r="FX154" s="94"/>
      <c r="FY154" s="94"/>
      <c r="FZ154" s="94"/>
      <c r="GA154" s="94"/>
      <c r="GB154" s="94"/>
      <c r="GC154" s="94"/>
      <c r="GD154" s="94"/>
      <c r="GE154" s="94"/>
      <c r="GF154" s="94"/>
      <c r="GG154" s="94"/>
      <c r="GH154" s="94"/>
      <c r="GI154" s="94"/>
      <c r="GJ154" s="94"/>
    </row>
    <row r="155" spans="1:192" x14ac:dyDescent="0.25">
      <c r="A155" s="514"/>
      <c r="B155" s="95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118"/>
      <c r="AZ155" s="94"/>
      <c r="BA155" s="94"/>
      <c r="BB155" s="94"/>
      <c r="BC155" s="94"/>
      <c r="BD155" s="94"/>
      <c r="BE155" s="94"/>
      <c r="BF155" s="94"/>
      <c r="BG155" s="94"/>
      <c r="BH155" s="94"/>
      <c r="BI155" s="94"/>
      <c r="BJ155" s="94"/>
      <c r="BK155" s="94"/>
      <c r="BL155" s="94"/>
      <c r="BM155" s="94"/>
      <c r="BN155" s="94"/>
      <c r="BO155" s="94"/>
      <c r="BP155" s="94"/>
      <c r="BQ155" s="94"/>
      <c r="BR155" s="94"/>
      <c r="BS155" s="94"/>
      <c r="BT155" s="94"/>
      <c r="BU155" s="94"/>
      <c r="BV155" s="94"/>
      <c r="BW155" s="94"/>
      <c r="BX155" s="94"/>
      <c r="BY155" s="94"/>
      <c r="BZ155" s="94"/>
      <c r="CA155" s="94"/>
      <c r="CB155" s="94"/>
      <c r="EW155" s="94"/>
      <c r="EX155" s="94"/>
      <c r="EY155" s="94"/>
      <c r="EZ155" s="94"/>
      <c r="FA155" s="94"/>
      <c r="FB155" s="94"/>
      <c r="FC155" s="94"/>
      <c r="FD155" s="94"/>
      <c r="FE155" s="94"/>
      <c r="FF155" s="94"/>
      <c r="FG155" s="118"/>
      <c r="FH155" s="94"/>
      <c r="FI155" s="94"/>
      <c r="FJ155" s="94"/>
      <c r="FK155" s="94"/>
      <c r="FL155" s="94"/>
      <c r="FM155" s="94"/>
      <c r="FN155" s="94"/>
      <c r="FO155" s="94"/>
      <c r="FP155" s="94"/>
      <c r="FQ155" s="94"/>
      <c r="FR155" s="94"/>
      <c r="FS155" s="94"/>
      <c r="FT155" s="94"/>
      <c r="FU155" s="94"/>
      <c r="FV155" s="94"/>
      <c r="FW155" s="94"/>
      <c r="FX155" s="94"/>
      <c r="FY155" s="94"/>
      <c r="FZ155" s="94"/>
      <c r="GA155" s="94"/>
      <c r="GB155" s="94"/>
      <c r="GC155" s="94"/>
      <c r="GD155" s="94"/>
      <c r="GE155" s="94"/>
      <c r="GF155" s="94"/>
      <c r="GG155" s="94"/>
      <c r="GH155" s="94"/>
      <c r="GI155" s="94"/>
      <c r="GJ155" s="94"/>
    </row>
    <row r="156" spans="1:192" x14ac:dyDescent="0.25">
      <c r="A156" s="514"/>
      <c r="B156" s="95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118"/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94"/>
      <c r="BQ156" s="94"/>
      <c r="BR156" s="94"/>
      <c r="BS156" s="94"/>
      <c r="BT156" s="94"/>
      <c r="BU156" s="94"/>
      <c r="BV156" s="94"/>
      <c r="BW156" s="94"/>
      <c r="BX156" s="94"/>
      <c r="BY156" s="94"/>
      <c r="BZ156" s="94"/>
      <c r="CA156" s="94"/>
      <c r="CB156" s="94"/>
      <c r="EW156" s="94"/>
      <c r="EX156" s="94"/>
      <c r="EY156" s="94"/>
      <c r="EZ156" s="94"/>
      <c r="FA156" s="94"/>
      <c r="FB156" s="94"/>
      <c r="FC156" s="94"/>
      <c r="FD156" s="94"/>
      <c r="FE156" s="94"/>
      <c r="FF156" s="94"/>
      <c r="FG156" s="118"/>
      <c r="FH156" s="94"/>
      <c r="FI156" s="94"/>
      <c r="FJ156" s="94"/>
      <c r="FK156" s="94"/>
      <c r="FL156" s="94"/>
      <c r="FM156" s="94"/>
      <c r="FN156" s="94"/>
      <c r="FO156" s="94"/>
      <c r="FP156" s="94"/>
      <c r="FQ156" s="94"/>
      <c r="FR156" s="94"/>
      <c r="FS156" s="94"/>
      <c r="FT156" s="94"/>
      <c r="FU156" s="94"/>
      <c r="FV156" s="94"/>
      <c r="FW156" s="94"/>
      <c r="FX156" s="94"/>
      <c r="FY156" s="94"/>
      <c r="FZ156" s="94"/>
      <c r="GA156" s="94"/>
      <c r="GB156" s="94"/>
      <c r="GC156" s="94"/>
      <c r="GD156" s="94"/>
      <c r="GE156" s="94"/>
      <c r="GF156" s="94"/>
      <c r="GG156" s="94"/>
      <c r="GH156" s="94"/>
      <c r="GI156" s="94"/>
      <c r="GJ156" s="94"/>
    </row>
    <row r="157" spans="1:192" x14ac:dyDescent="0.25">
      <c r="A157" s="514"/>
      <c r="B157" s="95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118"/>
      <c r="AZ157" s="94"/>
      <c r="BA157" s="94"/>
      <c r="BB157" s="94"/>
      <c r="BC157" s="94"/>
      <c r="BD157" s="94"/>
      <c r="BE157" s="94"/>
      <c r="BF157" s="94"/>
      <c r="BG157" s="94"/>
      <c r="BH157" s="94"/>
      <c r="BI157" s="94"/>
      <c r="BJ157" s="94"/>
      <c r="BK157" s="94"/>
      <c r="BL157" s="94"/>
      <c r="BM157" s="94"/>
      <c r="BN157" s="94"/>
      <c r="BO157" s="94"/>
      <c r="BP157" s="94"/>
      <c r="BQ157" s="94"/>
      <c r="BR157" s="94"/>
      <c r="BS157" s="94"/>
      <c r="BT157" s="94"/>
      <c r="BU157" s="94"/>
      <c r="BV157" s="94"/>
      <c r="BW157" s="94"/>
      <c r="BX157" s="94"/>
      <c r="BY157" s="94"/>
      <c r="BZ157" s="94"/>
      <c r="CA157" s="94"/>
      <c r="CB157" s="94"/>
      <c r="EW157" s="94"/>
      <c r="EX157" s="94"/>
      <c r="EY157" s="94"/>
      <c r="EZ157" s="94"/>
      <c r="FA157" s="94"/>
      <c r="FB157" s="94"/>
      <c r="FC157" s="94"/>
      <c r="FD157" s="94"/>
      <c r="FE157" s="94"/>
      <c r="FF157" s="94"/>
      <c r="FG157" s="118"/>
      <c r="FH157" s="94"/>
      <c r="FI157" s="94"/>
      <c r="FJ157" s="94"/>
      <c r="FK157" s="94"/>
      <c r="FL157" s="94"/>
      <c r="FM157" s="94"/>
      <c r="FN157" s="94"/>
      <c r="FO157" s="94"/>
      <c r="FP157" s="94"/>
      <c r="FQ157" s="94"/>
      <c r="FR157" s="94"/>
      <c r="FS157" s="94"/>
      <c r="FT157" s="94"/>
      <c r="FU157" s="94"/>
      <c r="FV157" s="94"/>
      <c r="FW157" s="94"/>
      <c r="FX157" s="94"/>
      <c r="FY157" s="94"/>
      <c r="FZ157" s="94"/>
      <c r="GA157" s="94"/>
      <c r="GB157" s="94"/>
      <c r="GC157" s="94"/>
      <c r="GD157" s="94"/>
      <c r="GE157" s="94"/>
      <c r="GF157" s="94"/>
      <c r="GG157" s="94"/>
      <c r="GH157" s="94"/>
      <c r="GI157" s="94"/>
      <c r="GJ157" s="94"/>
    </row>
    <row r="158" spans="1:192" x14ac:dyDescent="0.25">
      <c r="A158" s="514"/>
      <c r="B158" s="95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118"/>
      <c r="AZ158" s="94"/>
      <c r="BA158" s="94"/>
      <c r="BB158" s="94"/>
      <c r="BC158" s="94"/>
      <c r="BD158" s="94"/>
      <c r="BE158" s="94"/>
      <c r="BF158" s="94"/>
      <c r="BG158" s="94"/>
      <c r="BH158" s="94"/>
      <c r="BI158" s="94"/>
      <c r="BJ158" s="94"/>
      <c r="BK158" s="94"/>
      <c r="BL158" s="94"/>
      <c r="BM158" s="94"/>
      <c r="BN158" s="94"/>
      <c r="BO158" s="94"/>
      <c r="BP158" s="94"/>
      <c r="BQ158" s="94"/>
      <c r="BR158" s="94"/>
      <c r="BS158" s="94"/>
      <c r="BT158" s="94"/>
      <c r="BU158" s="94"/>
      <c r="BV158" s="94"/>
      <c r="BW158" s="94"/>
      <c r="BX158" s="94"/>
      <c r="BY158" s="94"/>
      <c r="BZ158" s="94"/>
      <c r="CA158" s="94"/>
      <c r="CB158" s="94"/>
      <c r="EW158" s="94"/>
      <c r="EX158" s="94"/>
      <c r="EY158" s="94"/>
      <c r="EZ158" s="94"/>
      <c r="FA158" s="94"/>
      <c r="FB158" s="94"/>
      <c r="FC158" s="94"/>
      <c r="FD158" s="94"/>
      <c r="FE158" s="94"/>
      <c r="FF158" s="94"/>
      <c r="FG158" s="118"/>
      <c r="FH158" s="94"/>
      <c r="FI158" s="94"/>
      <c r="FJ158" s="94"/>
      <c r="FK158" s="94"/>
      <c r="FL158" s="94"/>
      <c r="FM158" s="94"/>
      <c r="FN158" s="94"/>
      <c r="FO158" s="94"/>
      <c r="FP158" s="94"/>
      <c r="FQ158" s="94"/>
      <c r="FR158" s="94"/>
      <c r="FS158" s="94"/>
      <c r="FT158" s="94"/>
      <c r="FU158" s="94"/>
      <c r="FV158" s="94"/>
      <c r="FW158" s="94"/>
      <c r="FX158" s="94"/>
      <c r="FY158" s="94"/>
      <c r="FZ158" s="94"/>
      <c r="GA158" s="94"/>
      <c r="GB158" s="94"/>
      <c r="GC158" s="94"/>
      <c r="GD158" s="94"/>
      <c r="GE158" s="94"/>
      <c r="GF158" s="94"/>
      <c r="GG158" s="94"/>
      <c r="GH158" s="94"/>
      <c r="GI158" s="94"/>
      <c r="GJ158" s="94"/>
    </row>
    <row r="159" spans="1:192" x14ac:dyDescent="0.25">
      <c r="A159" s="514"/>
      <c r="B159" s="95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118"/>
      <c r="AZ159" s="94"/>
      <c r="BA159" s="94"/>
      <c r="BB159" s="94"/>
      <c r="BC159" s="94"/>
      <c r="BD159" s="94"/>
      <c r="BE159" s="94"/>
      <c r="BF159" s="94"/>
      <c r="BG159" s="94"/>
      <c r="BH159" s="94"/>
      <c r="BI159" s="94"/>
      <c r="BJ159" s="94"/>
      <c r="BK159" s="94"/>
      <c r="BL159" s="94"/>
      <c r="BM159" s="94"/>
      <c r="BN159" s="94"/>
      <c r="BO159" s="94"/>
      <c r="BP159" s="94"/>
      <c r="BQ159" s="94"/>
      <c r="BR159" s="94"/>
      <c r="BS159" s="94"/>
      <c r="BT159" s="94"/>
      <c r="BU159" s="94"/>
      <c r="BV159" s="94"/>
      <c r="BW159" s="94"/>
      <c r="BX159" s="94"/>
      <c r="BY159" s="94"/>
      <c r="BZ159" s="94"/>
      <c r="CA159" s="94"/>
      <c r="CB159" s="94"/>
      <c r="EW159" s="94"/>
      <c r="EX159" s="94"/>
      <c r="EY159" s="94"/>
      <c r="EZ159" s="94"/>
      <c r="FA159" s="94"/>
      <c r="FB159" s="94"/>
      <c r="FC159" s="94"/>
      <c r="FD159" s="94"/>
      <c r="FE159" s="94"/>
      <c r="FF159" s="94"/>
      <c r="FG159" s="118"/>
      <c r="FH159" s="94"/>
      <c r="FI159" s="94"/>
      <c r="FJ159" s="94"/>
      <c r="FK159" s="94"/>
      <c r="FL159" s="94"/>
      <c r="FM159" s="94"/>
      <c r="FN159" s="94"/>
      <c r="FO159" s="94"/>
      <c r="FP159" s="94"/>
      <c r="FQ159" s="94"/>
      <c r="FR159" s="94"/>
      <c r="FS159" s="94"/>
      <c r="FT159" s="94"/>
      <c r="FU159" s="94"/>
      <c r="FV159" s="94"/>
      <c r="FW159" s="94"/>
      <c r="FX159" s="94"/>
      <c r="FY159" s="94"/>
      <c r="FZ159" s="94"/>
      <c r="GA159" s="94"/>
      <c r="GB159" s="94"/>
      <c r="GC159" s="94"/>
      <c r="GD159" s="94"/>
      <c r="GE159" s="94"/>
      <c r="GF159" s="94"/>
      <c r="GG159" s="94"/>
      <c r="GH159" s="94"/>
      <c r="GI159" s="94"/>
      <c r="GJ159" s="94"/>
    </row>
    <row r="160" spans="1:192" x14ac:dyDescent="0.25">
      <c r="A160" s="514"/>
      <c r="B160" s="95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118"/>
      <c r="AZ160" s="94"/>
      <c r="BA160" s="94"/>
      <c r="BB160" s="94"/>
      <c r="BC160" s="94"/>
      <c r="BD160" s="94"/>
      <c r="BE160" s="94"/>
      <c r="BF160" s="94"/>
      <c r="BG160" s="94"/>
      <c r="BH160" s="94"/>
      <c r="BI160" s="94"/>
      <c r="BJ160" s="94"/>
      <c r="BK160" s="94"/>
      <c r="BL160" s="94"/>
      <c r="BM160" s="94"/>
      <c r="BN160" s="94"/>
      <c r="BO160" s="94"/>
      <c r="BP160" s="94"/>
      <c r="BQ160" s="94"/>
      <c r="BR160" s="94"/>
      <c r="BS160" s="94"/>
      <c r="BT160" s="94"/>
      <c r="BU160" s="94"/>
      <c r="BV160" s="94"/>
      <c r="BW160" s="94"/>
      <c r="BX160" s="94"/>
      <c r="BY160" s="94"/>
      <c r="BZ160" s="94"/>
      <c r="CA160" s="94"/>
      <c r="CB160" s="94"/>
      <c r="EW160" s="94"/>
      <c r="EX160" s="94"/>
      <c r="EY160" s="94"/>
      <c r="EZ160" s="94"/>
      <c r="FA160" s="94"/>
      <c r="FB160" s="94"/>
      <c r="FC160" s="94"/>
      <c r="FD160" s="94"/>
      <c r="FE160" s="94"/>
      <c r="FF160" s="94"/>
      <c r="FG160" s="118"/>
      <c r="FH160" s="94"/>
      <c r="FI160" s="94"/>
      <c r="FJ160" s="94"/>
      <c r="FK160" s="94"/>
      <c r="FL160" s="94"/>
      <c r="FM160" s="94"/>
      <c r="FN160" s="94"/>
      <c r="FO160" s="94"/>
      <c r="FP160" s="94"/>
      <c r="FQ160" s="94"/>
      <c r="FR160" s="94"/>
      <c r="FS160" s="94"/>
      <c r="FT160" s="94"/>
      <c r="FU160" s="94"/>
      <c r="FV160" s="94"/>
      <c r="FW160" s="94"/>
      <c r="FX160" s="94"/>
      <c r="FY160" s="94"/>
      <c r="FZ160" s="94"/>
      <c r="GA160" s="94"/>
      <c r="GB160" s="94"/>
      <c r="GC160" s="94"/>
      <c r="GD160" s="94"/>
      <c r="GE160" s="94"/>
      <c r="GF160" s="94"/>
      <c r="GG160" s="94"/>
      <c r="GH160" s="94"/>
      <c r="GI160" s="94"/>
      <c r="GJ160" s="94"/>
    </row>
    <row r="161" spans="1:192" x14ac:dyDescent="0.25">
      <c r="A161" s="514"/>
      <c r="B161" s="95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118"/>
      <c r="AZ161" s="94"/>
      <c r="BA161" s="94"/>
      <c r="BB161" s="94"/>
      <c r="BC161" s="94"/>
      <c r="BD161" s="94"/>
      <c r="BE161" s="94"/>
      <c r="BF161" s="94"/>
      <c r="BG161" s="94"/>
      <c r="BH161" s="94"/>
      <c r="BI161" s="94"/>
      <c r="BJ161" s="94"/>
      <c r="BK161" s="94"/>
      <c r="BL161" s="94"/>
      <c r="BM161" s="94"/>
      <c r="BN161" s="94"/>
      <c r="BO161" s="94"/>
      <c r="BP161" s="94"/>
      <c r="BQ161" s="94"/>
      <c r="BR161" s="94"/>
      <c r="BS161" s="94"/>
      <c r="BT161" s="94"/>
      <c r="BU161" s="94"/>
      <c r="BV161" s="94"/>
      <c r="BW161" s="94"/>
      <c r="BX161" s="94"/>
      <c r="BY161" s="94"/>
      <c r="BZ161" s="94"/>
      <c r="CA161" s="94"/>
      <c r="CB161" s="94"/>
      <c r="EW161" s="94"/>
      <c r="EX161" s="94"/>
      <c r="EY161" s="94"/>
      <c r="EZ161" s="94"/>
      <c r="FA161" s="94"/>
      <c r="FB161" s="94"/>
      <c r="FC161" s="94"/>
      <c r="FD161" s="94"/>
      <c r="FE161" s="94"/>
      <c r="FF161" s="94"/>
      <c r="FG161" s="118"/>
      <c r="FH161" s="94"/>
      <c r="FI161" s="94"/>
      <c r="FJ161" s="94"/>
      <c r="FK161" s="94"/>
      <c r="FL161" s="94"/>
      <c r="FM161" s="94"/>
      <c r="FN161" s="94"/>
      <c r="FO161" s="94"/>
      <c r="FP161" s="94"/>
      <c r="FQ161" s="94"/>
      <c r="FR161" s="94"/>
      <c r="FS161" s="94"/>
      <c r="FT161" s="94"/>
      <c r="FU161" s="94"/>
      <c r="FV161" s="94"/>
      <c r="FW161" s="94"/>
      <c r="FX161" s="94"/>
      <c r="FY161" s="94"/>
      <c r="FZ161" s="94"/>
      <c r="GA161" s="94"/>
      <c r="GB161" s="94"/>
      <c r="GC161" s="94"/>
      <c r="GD161" s="94"/>
      <c r="GE161" s="94"/>
      <c r="GF161" s="94"/>
      <c r="GG161" s="94"/>
      <c r="GH161" s="94"/>
      <c r="GI161" s="94"/>
      <c r="GJ161" s="94"/>
    </row>
    <row r="162" spans="1:192" x14ac:dyDescent="0.25">
      <c r="A162" s="514"/>
      <c r="B162" s="95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118"/>
      <c r="AZ162" s="94"/>
      <c r="BA162" s="94"/>
      <c r="BB162" s="94"/>
      <c r="BC162" s="94"/>
      <c r="BD162" s="94"/>
      <c r="BE162" s="94"/>
      <c r="BF162" s="94"/>
      <c r="BG162" s="94"/>
      <c r="BH162" s="94"/>
      <c r="BI162" s="94"/>
      <c r="BJ162" s="94"/>
      <c r="BK162" s="94"/>
      <c r="BL162" s="94"/>
      <c r="BM162" s="94"/>
      <c r="BN162" s="94"/>
      <c r="BO162" s="94"/>
      <c r="BP162" s="94"/>
      <c r="BQ162" s="94"/>
      <c r="BR162" s="94"/>
      <c r="BS162" s="94"/>
      <c r="BT162" s="94"/>
      <c r="BU162" s="94"/>
      <c r="BV162" s="94"/>
      <c r="BW162" s="94"/>
      <c r="BX162" s="94"/>
      <c r="BY162" s="94"/>
      <c r="BZ162" s="94"/>
      <c r="CA162" s="94"/>
      <c r="CB162" s="94"/>
      <c r="EW162" s="94"/>
      <c r="EX162" s="94"/>
      <c r="EY162" s="94"/>
      <c r="EZ162" s="94"/>
      <c r="FA162" s="94"/>
      <c r="FB162" s="94"/>
      <c r="FC162" s="94"/>
      <c r="FD162" s="94"/>
      <c r="FE162" s="94"/>
      <c r="FF162" s="94"/>
      <c r="FG162" s="118"/>
      <c r="FH162" s="94"/>
      <c r="FI162" s="94"/>
      <c r="FJ162" s="94"/>
      <c r="FK162" s="94"/>
      <c r="FL162" s="94"/>
      <c r="FM162" s="94"/>
      <c r="FN162" s="94"/>
      <c r="FO162" s="94"/>
      <c r="FP162" s="94"/>
      <c r="FQ162" s="94"/>
      <c r="FR162" s="94"/>
      <c r="FS162" s="94"/>
      <c r="FT162" s="94"/>
      <c r="FU162" s="94"/>
      <c r="FV162" s="94"/>
      <c r="FW162" s="94"/>
      <c r="FX162" s="94"/>
      <c r="FY162" s="94"/>
      <c r="FZ162" s="94"/>
      <c r="GA162" s="94"/>
      <c r="GB162" s="94"/>
      <c r="GC162" s="94"/>
      <c r="GD162" s="94"/>
      <c r="GE162" s="94"/>
      <c r="GF162" s="94"/>
      <c r="GG162" s="94"/>
      <c r="GH162" s="94"/>
      <c r="GI162" s="94"/>
      <c r="GJ162" s="94"/>
    </row>
    <row r="163" spans="1:192" x14ac:dyDescent="0.25">
      <c r="A163" s="514"/>
      <c r="B163" s="95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118"/>
      <c r="AZ163" s="94"/>
      <c r="BA163" s="94"/>
      <c r="BB163" s="94"/>
      <c r="BC163" s="94"/>
      <c r="BD163" s="94"/>
      <c r="BE163" s="94"/>
      <c r="BF163" s="94"/>
      <c r="BG163" s="94"/>
      <c r="BH163" s="94"/>
      <c r="BI163" s="94"/>
      <c r="BJ163" s="94"/>
      <c r="BK163" s="94"/>
      <c r="BL163" s="94"/>
      <c r="BM163" s="94"/>
      <c r="BN163" s="94"/>
      <c r="BO163" s="94"/>
      <c r="BP163" s="94"/>
      <c r="BQ163" s="94"/>
      <c r="BR163" s="94"/>
      <c r="BS163" s="94"/>
      <c r="BT163" s="94"/>
      <c r="BU163" s="94"/>
      <c r="BV163" s="94"/>
      <c r="BW163" s="94"/>
      <c r="BX163" s="94"/>
      <c r="BY163" s="94"/>
      <c r="BZ163" s="94"/>
      <c r="CA163" s="94"/>
      <c r="CB163" s="94"/>
      <c r="EW163" s="94"/>
      <c r="EX163" s="94"/>
      <c r="EY163" s="94"/>
      <c r="EZ163" s="94"/>
      <c r="FA163" s="94"/>
      <c r="FB163" s="94"/>
      <c r="FC163" s="94"/>
      <c r="FD163" s="94"/>
      <c r="FE163" s="94"/>
      <c r="FF163" s="94"/>
      <c r="FG163" s="118"/>
      <c r="FH163" s="94"/>
      <c r="FI163" s="94"/>
      <c r="FJ163" s="94"/>
      <c r="FK163" s="94"/>
      <c r="FL163" s="94"/>
      <c r="FM163" s="94"/>
      <c r="FN163" s="94"/>
      <c r="FO163" s="94"/>
      <c r="FP163" s="94"/>
      <c r="FQ163" s="94"/>
      <c r="FR163" s="94"/>
      <c r="FS163" s="94"/>
      <c r="FT163" s="94"/>
      <c r="FU163" s="94"/>
      <c r="FV163" s="94"/>
      <c r="FW163" s="94"/>
      <c r="FX163" s="94"/>
      <c r="FY163" s="94"/>
      <c r="FZ163" s="94"/>
      <c r="GA163" s="94"/>
      <c r="GB163" s="94"/>
      <c r="GC163" s="94"/>
      <c r="GD163" s="94"/>
      <c r="GE163" s="94"/>
      <c r="GF163" s="94"/>
      <c r="GG163" s="94"/>
      <c r="GH163" s="94"/>
      <c r="GI163" s="94"/>
      <c r="GJ163" s="94"/>
    </row>
    <row r="164" spans="1:192" x14ac:dyDescent="0.25">
      <c r="A164" s="514"/>
      <c r="B164" s="95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118"/>
      <c r="AZ164" s="94"/>
      <c r="BA164" s="94"/>
      <c r="BB164" s="94"/>
      <c r="BC164" s="94"/>
      <c r="BD164" s="94"/>
      <c r="BE164" s="94"/>
      <c r="BF164" s="94"/>
      <c r="BG164" s="94"/>
      <c r="BH164" s="94"/>
      <c r="BI164" s="94"/>
      <c r="BJ164" s="94"/>
      <c r="BK164" s="94"/>
      <c r="BL164" s="94"/>
      <c r="BM164" s="94"/>
      <c r="BN164" s="94"/>
      <c r="BO164" s="94"/>
      <c r="BP164" s="94"/>
      <c r="BQ164" s="94"/>
      <c r="BR164" s="94"/>
      <c r="BS164" s="94"/>
      <c r="BT164" s="94"/>
      <c r="BU164" s="94"/>
      <c r="BV164" s="94"/>
      <c r="BW164" s="94"/>
      <c r="BX164" s="94"/>
      <c r="BY164" s="94"/>
      <c r="BZ164" s="94"/>
      <c r="CA164" s="94"/>
      <c r="CB164" s="94"/>
      <c r="EW164" s="94"/>
      <c r="EX164" s="94"/>
      <c r="EY164" s="94"/>
      <c r="EZ164" s="94"/>
      <c r="FA164" s="94"/>
      <c r="FB164" s="94"/>
      <c r="FC164" s="94"/>
      <c r="FD164" s="94"/>
      <c r="FE164" s="94"/>
      <c r="FF164" s="94"/>
      <c r="FG164" s="118"/>
      <c r="FH164" s="94"/>
      <c r="FI164" s="94"/>
      <c r="FJ164" s="94"/>
      <c r="FK164" s="94"/>
      <c r="FL164" s="94"/>
      <c r="FM164" s="94"/>
      <c r="FN164" s="94"/>
      <c r="FO164" s="94"/>
      <c r="FP164" s="94"/>
      <c r="FQ164" s="94"/>
      <c r="FR164" s="94"/>
      <c r="FS164" s="94"/>
      <c r="FT164" s="94"/>
      <c r="FU164" s="94"/>
      <c r="FV164" s="94"/>
      <c r="FW164" s="94"/>
      <c r="FX164" s="94"/>
      <c r="FY164" s="94"/>
      <c r="FZ164" s="94"/>
      <c r="GA164" s="94"/>
      <c r="GB164" s="94"/>
      <c r="GC164" s="94"/>
      <c r="GD164" s="94"/>
      <c r="GE164" s="94"/>
      <c r="GF164" s="94"/>
      <c r="GG164" s="94"/>
      <c r="GH164" s="94"/>
      <c r="GI164" s="94"/>
      <c r="GJ164" s="94"/>
    </row>
    <row r="165" spans="1:192" x14ac:dyDescent="0.25">
      <c r="A165" s="514"/>
      <c r="B165" s="95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118"/>
      <c r="AZ165" s="94"/>
      <c r="BA165" s="94"/>
      <c r="BB165" s="94"/>
      <c r="BC165" s="94"/>
      <c r="BD165" s="94"/>
      <c r="BE165" s="94"/>
      <c r="BF165" s="94"/>
      <c r="BG165" s="94"/>
      <c r="BH165" s="94"/>
      <c r="BI165" s="94"/>
      <c r="BJ165" s="94"/>
      <c r="BK165" s="94"/>
      <c r="BL165" s="94"/>
      <c r="BM165" s="94"/>
      <c r="BN165" s="94"/>
      <c r="BO165" s="94"/>
      <c r="BP165" s="94"/>
      <c r="BQ165" s="94"/>
      <c r="BR165" s="94"/>
      <c r="BS165" s="94"/>
      <c r="BT165" s="94"/>
      <c r="BU165" s="94"/>
      <c r="BV165" s="94"/>
      <c r="BW165" s="94"/>
      <c r="BX165" s="94"/>
      <c r="BY165" s="94"/>
      <c r="BZ165" s="94"/>
      <c r="CA165" s="94"/>
      <c r="CB165" s="94"/>
      <c r="EW165" s="94"/>
      <c r="EX165" s="94"/>
      <c r="EY165" s="94"/>
      <c r="EZ165" s="94"/>
      <c r="FA165" s="94"/>
      <c r="FB165" s="94"/>
      <c r="FC165" s="94"/>
      <c r="FD165" s="94"/>
      <c r="FE165" s="94"/>
      <c r="FF165" s="94"/>
      <c r="FG165" s="118"/>
      <c r="FH165" s="94"/>
      <c r="FI165" s="94"/>
      <c r="FJ165" s="94"/>
      <c r="FK165" s="94"/>
      <c r="FL165" s="94"/>
      <c r="FM165" s="94"/>
      <c r="FN165" s="94"/>
      <c r="FO165" s="94"/>
      <c r="FP165" s="94"/>
      <c r="FQ165" s="94"/>
      <c r="FR165" s="94"/>
      <c r="FS165" s="94"/>
      <c r="FT165" s="94"/>
      <c r="FU165" s="94"/>
      <c r="FV165" s="94"/>
      <c r="FW165" s="94"/>
      <c r="FX165" s="94"/>
      <c r="FY165" s="94"/>
      <c r="FZ165" s="94"/>
      <c r="GA165" s="94"/>
      <c r="GB165" s="94"/>
      <c r="GC165" s="94"/>
      <c r="GD165" s="94"/>
      <c r="GE165" s="94"/>
      <c r="GF165" s="94"/>
      <c r="GG165" s="94"/>
      <c r="GH165" s="94"/>
      <c r="GI165" s="94"/>
      <c r="GJ165" s="94"/>
    </row>
    <row r="166" spans="1:192" x14ac:dyDescent="0.25">
      <c r="A166" s="514"/>
      <c r="B166" s="95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94"/>
      <c r="AX166" s="94"/>
      <c r="AY166" s="118"/>
      <c r="AZ166" s="94"/>
      <c r="BA166" s="94"/>
      <c r="BB166" s="94"/>
      <c r="BC166" s="94"/>
      <c r="BD166" s="94"/>
      <c r="BE166" s="94"/>
      <c r="BF166" s="94"/>
      <c r="BG166" s="94"/>
      <c r="BH166" s="94"/>
      <c r="BI166" s="94"/>
      <c r="BJ166" s="94"/>
      <c r="BK166" s="94"/>
      <c r="BL166" s="94"/>
      <c r="BM166" s="94"/>
      <c r="BN166" s="94"/>
      <c r="BO166" s="94"/>
      <c r="BP166" s="94"/>
      <c r="BQ166" s="94"/>
      <c r="BR166" s="94"/>
      <c r="BS166" s="94"/>
      <c r="BT166" s="94"/>
      <c r="BU166" s="94"/>
      <c r="BV166" s="94"/>
      <c r="BW166" s="94"/>
      <c r="BX166" s="94"/>
      <c r="BY166" s="94"/>
      <c r="BZ166" s="94"/>
      <c r="CA166" s="94"/>
      <c r="CB166" s="94"/>
      <c r="EW166" s="94"/>
      <c r="EX166" s="94"/>
      <c r="EY166" s="94"/>
      <c r="EZ166" s="94"/>
      <c r="FA166" s="94"/>
      <c r="FB166" s="94"/>
      <c r="FC166" s="94"/>
      <c r="FD166" s="94"/>
      <c r="FE166" s="94"/>
      <c r="FF166" s="94"/>
      <c r="FG166" s="118"/>
      <c r="FH166" s="94"/>
      <c r="FI166" s="94"/>
      <c r="FJ166" s="94"/>
      <c r="FK166" s="94"/>
      <c r="FL166" s="94"/>
      <c r="FM166" s="94"/>
      <c r="FN166" s="94"/>
      <c r="FO166" s="94"/>
      <c r="FP166" s="94"/>
      <c r="FQ166" s="94"/>
      <c r="FR166" s="94"/>
      <c r="FS166" s="94"/>
      <c r="FT166" s="94"/>
      <c r="FU166" s="94"/>
      <c r="FV166" s="94"/>
      <c r="FW166" s="94"/>
      <c r="FX166" s="94"/>
      <c r="FY166" s="94"/>
      <c r="FZ166" s="94"/>
      <c r="GA166" s="94"/>
      <c r="GB166" s="94"/>
      <c r="GC166" s="94"/>
      <c r="GD166" s="94"/>
      <c r="GE166" s="94"/>
      <c r="GF166" s="94"/>
      <c r="GG166" s="94"/>
      <c r="GH166" s="94"/>
      <c r="GI166" s="94"/>
      <c r="GJ166" s="94"/>
    </row>
    <row r="167" spans="1:192" x14ac:dyDescent="0.25">
      <c r="A167" s="514"/>
      <c r="B167" s="95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94"/>
      <c r="AX167" s="94"/>
      <c r="AY167" s="118"/>
      <c r="AZ167" s="94"/>
      <c r="BA167" s="94"/>
      <c r="BB167" s="94"/>
      <c r="BC167" s="94"/>
      <c r="BD167" s="94"/>
      <c r="BE167" s="94"/>
      <c r="BF167" s="94"/>
      <c r="BG167" s="94"/>
      <c r="BH167" s="94"/>
      <c r="BI167" s="94"/>
      <c r="BJ167" s="94"/>
      <c r="BK167" s="94"/>
      <c r="BL167" s="94"/>
      <c r="BM167" s="94"/>
      <c r="BN167" s="94"/>
      <c r="BO167" s="94"/>
      <c r="BP167" s="94"/>
      <c r="BQ167" s="94"/>
      <c r="BR167" s="94"/>
      <c r="BS167" s="94"/>
      <c r="BT167" s="94"/>
      <c r="BU167" s="94"/>
      <c r="BV167" s="94"/>
      <c r="BW167" s="94"/>
      <c r="BX167" s="94"/>
      <c r="BY167" s="94"/>
      <c r="BZ167" s="94"/>
      <c r="CA167" s="94"/>
      <c r="CB167" s="94"/>
      <c r="EW167" s="94"/>
      <c r="EX167" s="94"/>
      <c r="EY167" s="94"/>
      <c r="EZ167" s="94"/>
      <c r="FA167" s="94"/>
      <c r="FB167" s="94"/>
      <c r="FC167" s="94"/>
      <c r="FD167" s="94"/>
      <c r="FE167" s="94"/>
      <c r="FF167" s="94"/>
      <c r="FG167" s="118"/>
      <c r="FH167" s="94"/>
      <c r="FI167" s="94"/>
      <c r="FJ167" s="94"/>
      <c r="FK167" s="94"/>
      <c r="FL167" s="94"/>
      <c r="FM167" s="94"/>
      <c r="FN167" s="94"/>
      <c r="FO167" s="94"/>
      <c r="FP167" s="94"/>
      <c r="FQ167" s="94"/>
      <c r="FR167" s="94"/>
      <c r="FS167" s="94"/>
      <c r="FT167" s="94"/>
      <c r="FU167" s="94"/>
      <c r="FV167" s="94"/>
      <c r="FW167" s="94"/>
      <c r="FX167" s="94"/>
      <c r="FY167" s="94"/>
      <c r="FZ167" s="94"/>
      <c r="GA167" s="94"/>
      <c r="GB167" s="94"/>
      <c r="GC167" s="94"/>
      <c r="GD167" s="94"/>
      <c r="GE167" s="94"/>
      <c r="GF167" s="94"/>
      <c r="GG167" s="94"/>
      <c r="GH167" s="94"/>
      <c r="GI167" s="94"/>
      <c r="GJ167" s="94"/>
    </row>
    <row r="168" spans="1:192" x14ac:dyDescent="0.25">
      <c r="A168" s="514"/>
      <c r="B168" s="95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118"/>
      <c r="AZ168" s="94"/>
      <c r="BA168" s="94"/>
      <c r="BB168" s="94"/>
      <c r="BC168" s="94"/>
      <c r="BD168" s="94"/>
      <c r="BE168" s="94"/>
      <c r="BF168" s="94"/>
      <c r="BG168" s="94"/>
      <c r="BH168" s="94"/>
      <c r="BI168" s="94"/>
      <c r="BJ168" s="94"/>
      <c r="BK168" s="94"/>
      <c r="BL168" s="94"/>
      <c r="BM168" s="94"/>
      <c r="BN168" s="94"/>
      <c r="BO168" s="94"/>
      <c r="BP168" s="94"/>
      <c r="BQ168" s="94"/>
      <c r="BR168" s="94"/>
      <c r="BS168" s="94"/>
      <c r="BT168" s="94"/>
      <c r="BU168" s="94"/>
      <c r="BV168" s="94"/>
      <c r="BW168" s="94"/>
      <c r="BX168" s="94"/>
      <c r="BY168" s="94"/>
      <c r="BZ168" s="94"/>
      <c r="CA168" s="94"/>
      <c r="CB168" s="94"/>
      <c r="EW168" s="94"/>
      <c r="EX168" s="94"/>
      <c r="EY168" s="94"/>
      <c r="EZ168" s="94"/>
      <c r="FA168" s="94"/>
      <c r="FB168" s="94"/>
      <c r="FC168" s="94"/>
      <c r="FD168" s="94"/>
      <c r="FE168" s="94"/>
      <c r="FF168" s="94"/>
      <c r="FG168" s="118"/>
      <c r="FH168" s="94"/>
      <c r="FI168" s="94"/>
      <c r="FJ168" s="94"/>
      <c r="FK168" s="94"/>
      <c r="FL168" s="94"/>
      <c r="FM168" s="94"/>
      <c r="FN168" s="94"/>
      <c r="FO168" s="94"/>
      <c r="FP168" s="94"/>
      <c r="FQ168" s="94"/>
      <c r="FR168" s="94"/>
      <c r="FS168" s="94"/>
      <c r="FT168" s="94"/>
      <c r="FU168" s="94"/>
      <c r="FV168" s="94"/>
      <c r="FW168" s="94"/>
      <c r="FX168" s="94"/>
      <c r="FY168" s="94"/>
      <c r="FZ168" s="94"/>
      <c r="GA168" s="94"/>
      <c r="GB168" s="94"/>
      <c r="GC168" s="94"/>
      <c r="GD168" s="94"/>
      <c r="GE168" s="94"/>
      <c r="GF168" s="94"/>
      <c r="GG168" s="94"/>
      <c r="GH168" s="94"/>
      <c r="GI168" s="94"/>
      <c r="GJ168" s="94"/>
    </row>
    <row r="169" spans="1:192" x14ac:dyDescent="0.25">
      <c r="A169" s="514"/>
      <c r="B169" s="95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118"/>
      <c r="AZ169" s="94"/>
      <c r="BA169" s="94"/>
      <c r="BB169" s="94"/>
      <c r="BC169" s="94"/>
      <c r="BD169" s="94"/>
      <c r="BE169" s="94"/>
      <c r="BF169" s="94"/>
      <c r="BG169" s="94"/>
      <c r="BH169" s="94"/>
      <c r="BI169" s="94"/>
      <c r="BJ169" s="94"/>
      <c r="BK169" s="94"/>
      <c r="BL169" s="94"/>
      <c r="BM169" s="94"/>
      <c r="BN169" s="94"/>
      <c r="BO169" s="94"/>
      <c r="BP169" s="94"/>
      <c r="BQ169" s="94"/>
      <c r="BR169" s="94"/>
      <c r="BS169" s="94"/>
      <c r="BT169" s="94"/>
      <c r="BU169" s="94"/>
      <c r="BV169" s="94"/>
      <c r="BW169" s="94"/>
      <c r="BX169" s="94"/>
      <c r="BY169" s="94"/>
      <c r="BZ169" s="94"/>
      <c r="CA169" s="94"/>
      <c r="CB169" s="94"/>
      <c r="EW169" s="94"/>
      <c r="EX169" s="94"/>
      <c r="EY169" s="94"/>
      <c r="EZ169" s="94"/>
      <c r="FA169" s="94"/>
      <c r="FB169" s="94"/>
      <c r="FC169" s="94"/>
      <c r="FD169" s="94"/>
      <c r="FE169" s="94"/>
      <c r="FF169" s="94"/>
      <c r="FG169" s="118"/>
      <c r="FH169" s="94"/>
      <c r="FI169" s="94"/>
      <c r="FJ169" s="94"/>
      <c r="FK169" s="94"/>
      <c r="FL169" s="94"/>
      <c r="FM169" s="94"/>
      <c r="FN169" s="94"/>
      <c r="FO169" s="94"/>
      <c r="FP169" s="94"/>
      <c r="FQ169" s="94"/>
      <c r="FR169" s="94"/>
      <c r="FS169" s="94"/>
      <c r="FT169" s="94"/>
      <c r="FU169" s="94"/>
      <c r="FV169" s="94"/>
      <c r="FW169" s="94"/>
      <c r="FX169" s="94"/>
      <c r="FY169" s="94"/>
      <c r="FZ169" s="94"/>
      <c r="GA169" s="94"/>
      <c r="GB169" s="94"/>
      <c r="GC169" s="94"/>
      <c r="GD169" s="94"/>
      <c r="GE169" s="94"/>
      <c r="GF169" s="94"/>
      <c r="GG169" s="94"/>
      <c r="GH169" s="94"/>
      <c r="GI169" s="94"/>
      <c r="GJ169" s="94"/>
    </row>
    <row r="170" spans="1:192" x14ac:dyDescent="0.25">
      <c r="A170" s="514"/>
      <c r="B170" s="95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118"/>
      <c r="AZ170" s="94"/>
      <c r="BA170" s="94"/>
      <c r="BB170" s="94"/>
      <c r="BC170" s="94"/>
      <c r="BD170" s="94"/>
      <c r="BE170" s="94"/>
      <c r="BF170" s="94"/>
      <c r="BG170" s="94"/>
      <c r="BH170" s="94"/>
      <c r="BI170" s="94"/>
      <c r="BJ170" s="94"/>
      <c r="BK170" s="94"/>
      <c r="BL170" s="94"/>
      <c r="BM170" s="94"/>
      <c r="BN170" s="94"/>
      <c r="BO170" s="94"/>
      <c r="BP170" s="94"/>
      <c r="BQ170" s="94"/>
      <c r="BR170" s="94"/>
      <c r="BS170" s="94"/>
      <c r="BT170" s="94"/>
      <c r="BU170" s="94"/>
      <c r="BV170" s="94"/>
      <c r="BW170" s="94"/>
      <c r="BX170" s="94"/>
      <c r="BY170" s="94"/>
      <c r="BZ170" s="94"/>
      <c r="CA170" s="94"/>
      <c r="CB170" s="94"/>
      <c r="EW170" s="94"/>
      <c r="EX170" s="94"/>
      <c r="EY170" s="94"/>
      <c r="EZ170" s="94"/>
      <c r="FA170" s="94"/>
      <c r="FB170" s="94"/>
      <c r="FC170" s="94"/>
      <c r="FD170" s="94"/>
      <c r="FE170" s="94"/>
      <c r="FF170" s="94"/>
      <c r="FG170" s="118"/>
      <c r="FH170" s="94"/>
      <c r="FI170" s="94"/>
      <c r="FJ170" s="94"/>
      <c r="FK170" s="94"/>
      <c r="FL170" s="94"/>
      <c r="FM170" s="94"/>
      <c r="FN170" s="94"/>
      <c r="FO170" s="94"/>
      <c r="FP170" s="94"/>
      <c r="FQ170" s="94"/>
      <c r="FR170" s="94"/>
      <c r="FS170" s="94"/>
      <c r="FT170" s="94"/>
      <c r="FU170" s="94"/>
      <c r="FV170" s="94"/>
      <c r="FW170" s="94"/>
      <c r="FX170" s="94"/>
      <c r="FY170" s="94"/>
      <c r="FZ170" s="94"/>
      <c r="GA170" s="94"/>
      <c r="GB170" s="94"/>
      <c r="GC170" s="94"/>
      <c r="GD170" s="94"/>
      <c r="GE170" s="94"/>
      <c r="GF170" s="94"/>
      <c r="GG170" s="94"/>
      <c r="GH170" s="94"/>
      <c r="GI170" s="94"/>
      <c r="GJ170" s="94"/>
    </row>
    <row r="171" spans="1:192" x14ac:dyDescent="0.25">
      <c r="A171" s="514"/>
      <c r="B171" s="95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118"/>
      <c r="AZ171" s="94"/>
      <c r="BA171" s="94"/>
      <c r="BB171" s="94"/>
      <c r="BC171" s="94"/>
      <c r="BD171" s="94"/>
      <c r="BE171" s="94"/>
      <c r="BF171" s="94"/>
      <c r="BG171" s="94"/>
      <c r="BH171" s="94"/>
      <c r="BI171" s="94"/>
      <c r="BJ171" s="94"/>
      <c r="BK171" s="94"/>
      <c r="BL171" s="94"/>
      <c r="BM171" s="94"/>
      <c r="BN171" s="94"/>
      <c r="BO171" s="94"/>
      <c r="BP171" s="94"/>
      <c r="BQ171" s="94"/>
      <c r="BR171" s="94"/>
      <c r="BS171" s="94"/>
      <c r="BT171" s="94"/>
      <c r="BU171" s="94"/>
      <c r="BV171" s="94"/>
      <c r="BW171" s="94"/>
      <c r="BX171" s="94"/>
      <c r="BY171" s="94"/>
      <c r="BZ171" s="94"/>
      <c r="CA171" s="94"/>
      <c r="CB171" s="94"/>
      <c r="EW171" s="94"/>
      <c r="EX171" s="94"/>
      <c r="EY171" s="94"/>
      <c r="EZ171" s="94"/>
      <c r="FA171" s="94"/>
      <c r="FB171" s="94"/>
      <c r="FC171" s="94"/>
      <c r="FD171" s="94"/>
      <c r="FE171" s="94"/>
      <c r="FF171" s="94"/>
      <c r="FG171" s="118"/>
      <c r="FH171" s="94"/>
      <c r="FI171" s="94"/>
      <c r="FJ171" s="94"/>
      <c r="FK171" s="94"/>
      <c r="FL171" s="94"/>
      <c r="FM171" s="94"/>
      <c r="FN171" s="94"/>
      <c r="FO171" s="94"/>
      <c r="FP171" s="94"/>
      <c r="FQ171" s="94"/>
      <c r="FR171" s="94"/>
      <c r="FS171" s="94"/>
      <c r="FT171" s="94"/>
      <c r="FU171" s="94"/>
      <c r="FV171" s="94"/>
      <c r="FW171" s="94"/>
      <c r="FX171" s="94"/>
      <c r="FY171" s="94"/>
      <c r="FZ171" s="94"/>
      <c r="GA171" s="94"/>
      <c r="GB171" s="94"/>
      <c r="GC171" s="94"/>
      <c r="GD171" s="94"/>
      <c r="GE171" s="94"/>
      <c r="GF171" s="94"/>
      <c r="GG171" s="94"/>
      <c r="GH171" s="94"/>
      <c r="GI171" s="94"/>
      <c r="GJ171" s="94"/>
    </row>
    <row r="172" spans="1:192" x14ac:dyDescent="0.25">
      <c r="A172" s="514"/>
      <c r="B172" s="95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118"/>
      <c r="AZ172" s="94"/>
      <c r="BA172" s="94"/>
      <c r="BB172" s="94"/>
      <c r="BC172" s="94"/>
      <c r="BD172" s="94"/>
      <c r="BE172" s="94"/>
      <c r="BF172" s="94"/>
      <c r="BG172" s="94"/>
      <c r="BH172" s="94"/>
      <c r="BI172" s="94"/>
      <c r="BJ172" s="94"/>
      <c r="BK172" s="94"/>
      <c r="BL172" s="94"/>
      <c r="BM172" s="94"/>
      <c r="BN172" s="94"/>
      <c r="BO172" s="94"/>
      <c r="BP172" s="94"/>
      <c r="BQ172" s="94"/>
      <c r="BR172" s="94"/>
      <c r="BS172" s="94"/>
      <c r="BT172" s="94"/>
      <c r="BU172" s="94"/>
      <c r="BV172" s="94"/>
      <c r="BW172" s="94"/>
      <c r="BX172" s="94"/>
      <c r="BY172" s="94"/>
      <c r="BZ172" s="94"/>
      <c r="CA172" s="94"/>
      <c r="CB172" s="94"/>
      <c r="EW172" s="94"/>
      <c r="EX172" s="94"/>
      <c r="EY172" s="94"/>
      <c r="EZ172" s="94"/>
      <c r="FA172" s="94"/>
      <c r="FB172" s="94"/>
      <c r="FC172" s="94"/>
      <c r="FD172" s="94"/>
      <c r="FE172" s="94"/>
      <c r="FF172" s="94"/>
      <c r="FG172" s="118"/>
      <c r="FH172" s="94"/>
      <c r="FI172" s="94"/>
      <c r="FJ172" s="94"/>
      <c r="FK172" s="94"/>
      <c r="FL172" s="94"/>
      <c r="FM172" s="94"/>
      <c r="FN172" s="94"/>
      <c r="FO172" s="94"/>
      <c r="FP172" s="94"/>
      <c r="FQ172" s="94"/>
      <c r="FR172" s="94"/>
      <c r="FS172" s="94"/>
      <c r="FT172" s="94"/>
      <c r="FU172" s="94"/>
      <c r="FV172" s="94"/>
      <c r="FW172" s="94"/>
      <c r="FX172" s="94"/>
      <c r="FY172" s="94"/>
      <c r="FZ172" s="94"/>
      <c r="GA172" s="94"/>
      <c r="GB172" s="94"/>
      <c r="GC172" s="94"/>
      <c r="GD172" s="94"/>
      <c r="GE172" s="94"/>
      <c r="GF172" s="94"/>
      <c r="GG172" s="94"/>
      <c r="GH172" s="94"/>
      <c r="GI172" s="94"/>
      <c r="GJ172" s="94"/>
    </row>
    <row r="173" spans="1:192" x14ac:dyDescent="0.25">
      <c r="A173" s="514"/>
      <c r="B173" s="95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94"/>
      <c r="AX173" s="94"/>
      <c r="AY173" s="118"/>
      <c r="AZ173" s="94"/>
      <c r="BA173" s="94"/>
      <c r="BB173" s="94"/>
      <c r="BC173" s="94"/>
      <c r="BD173" s="94"/>
      <c r="BE173" s="94"/>
      <c r="BF173" s="94"/>
      <c r="BG173" s="94"/>
      <c r="BH173" s="94"/>
      <c r="BI173" s="94"/>
      <c r="BJ173" s="94"/>
      <c r="BK173" s="94"/>
      <c r="BL173" s="94"/>
      <c r="BM173" s="94"/>
      <c r="BN173" s="94"/>
      <c r="BO173" s="94"/>
      <c r="BP173" s="94"/>
      <c r="BQ173" s="94"/>
      <c r="BR173" s="94"/>
      <c r="BS173" s="94"/>
      <c r="BT173" s="94"/>
      <c r="BU173" s="94"/>
      <c r="BV173" s="94"/>
      <c r="BW173" s="94"/>
      <c r="BX173" s="94"/>
      <c r="BY173" s="94"/>
      <c r="BZ173" s="94"/>
      <c r="CA173" s="94"/>
      <c r="CB173" s="94"/>
      <c r="EW173" s="94"/>
      <c r="EX173" s="94"/>
      <c r="EY173" s="94"/>
      <c r="EZ173" s="94"/>
      <c r="FA173" s="94"/>
      <c r="FB173" s="94"/>
      <c r="FC173" s="94"/>
      <c r="FD173" s="94"/>
      <c r="FE173" s="94"/>
      <c r="FF173" s="94"/>
      <c r="FG173" s="118"/>
      <c r="FH173" s="94"/>
      <c r="FI173" s="94"/>
      <c r="FJ173" s="94"/>
      <c r="FK173" s="94"/>
      <c r="FL173" s="94"/>
      <c r="FM173" s="94"/>
      <c r="FN173" s="94"/>
      <c r="FO173" s="94"/>
      <c r="FP173" s="94"/>
      <c r="FQ173" s="94"/>
      <c r="FR173" s="94"/>
      <c r="FS173" s="94"/>
      <c r="FT173" s="94"/>
      <c r="FU173" s="94"/>
      <c r="FV173" s="94"/>
      <c r="FW173" s="94"/>
      <c r="FX173" s="94"/>
      <c r="FY173" s="94"/>
      <c r="FZ173" s="94"/>
      <c r="GA173" s="94"/>
      <c r="GB173" s="94"/>
      <c r="GC173" s="94"/>
      <c r="GD173" s="94"/>
      <c r="GE173" s="94"/>
      <c r="GF173" s="94"/>
      <c r="GG173" s="94"/>
      <c r="GH173" s="94"/>
      <c r="GI173" s="94"/>
      <c r="GJ173" s="94"/>
    </row>
    <row r="174" spans="1:192" x14ac:dyDescent="0.25">
      <c r="A174" s="514"/>
      <c r="B174" s="95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94"/>
      <c r="AX174" s="94"/>
      <c r="AY174" s="118"/>
      <c r="AZ174" s="94"/>
      <c r="BA174" s="94"/>
      <c r="BB174" s="94"/>
      <c r="BC174" s="94"/>
      <c r="BD174" s="94"/>
      <c r="BE174" s="94"/>
      <c r="BF174" s="94"/>
      <c r="BG174" s="94"/>
      <c r="BH174" s="94"/>
      <c r="BI174" s="94"/>
      <c r="BJ174" s="94"/>
      <c r="BK174" s="94"/>
      <c r="BL174" s="94"/>
      <c r="BM174" s="94"/>
      <c r="BN174" s="94"/>
      <c r="BO174" s="94"/>
      <c r="BP174" s="94"/>
      <c r="BQ174" s="94"/>
      <c r="BR174" s="94"/>
      <c r="BS174" s="94"/>
      <c r="BT174" s="94"/>
      <c r="BU174" s="94"/>
      <c r="BV174" s="94"/>
      <c r="BW174" s="94"/>
      <c r="BX174" s="94"/>
      <c r="BY174" s="94"/>
      <c r="BZ174" s="94"/>
      <c r="CA174" s="94"/>
      <c r="CB174" s="94"/>
      <c r="EW174" s="94"/>
      <c r="EX174" s="94"/>
      <c r="EY174" s="94"/>
      <c r="EZ174" s="94"/>
      <c r="FA174" s="94"/>
      <c r="FB174" s="94"/>
      <c r="FC174" s="94"/>
      <c r="FD174" s="94"/>
      <c r="FE174" s="94"/>
      <c r="FF174" s="94"/>
      <c r="FG174" s="118"/>
      <c r="FH174" s="94"/>
      <c r="FI174" s="94"/>
      <c r="FJ174" s="94"/>
      <c r="FK174" s="94"/>
      <c r="FL174" s="94"/>
      <c r="FM174" s="94"/>
      <c r="FN174" s="94"/>
      <c r="FO174" s="94"/>
      <c r="FP174" s="94"/>
      <c r="FQ174" s="94"/>
      <c r="FR174" s="94"/>
      <c r="FS174" s="94"/>
      <c r="FT174" s="94"/>
      <c r="FU174" s="94"/>
      <c r="FV174" s="94"/>
      <c r="FW174" s="94"/>
      <c r="FX174" s="94"/>
      <c r="FY174" s="94"/>
      <c r="FZ174" s="94"/>
      <c r="GA174" s="94"/>
      <c r="GB174" s="94"/>
      <c r="GC174" s="94"/>
      <c r="GD174" s="94"/>
      <c r="GE174" s="94"/>
      <c r="GF174" s="94"/>
      <c r="GG174" s="94"/>
      <c r="GH174" s="94"/>
      <c r="GI174" s="94"/>
      <c r="GJ174" s="94"/>
    </row>
    <row r="175" spans="1:192" x14ac:dyDescent="0.25">
      <c r="A175" s="514"/>
      <c r="B175" s="95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118"/>
      <c r="AZ175" s="94"/>
      <c r="BA175" s="94"/>
      <c r="BB175" s="94"/>
      <c r="BC175" s="94"/>
      <c r="BD175" s="94"/>
      <c r="BE175" s="94"/>
      <c r="BF175" s="94"/>
      <c r="BG175" s="94"/>
      <c r="BH175" s="94"/>
      <c r="BI175" s="94"/>
      <c r="BJ175" s="94"/>
      <c r="BK175" s="94"/>
      <c r="BL175" s="94"/>
      <c r="BM175" s="94"/>
      <c r="BN175" s="94"/>
      <c r="BO175" s="94"/>
      <c r="BP175" s="94"/>
      <c r="BQ175" s="94"/>
      <c r="BR175" s="94"/>
      <c r="BS175" s="94"/>
      <c r="BT175" s="94"/>
      <c r="BU175" s="94"/>
      <c r="BV175" s="94"/>
      <c r="BW175" s="94"/>
      <c r="BX175" s="94"/>
      <c r="BY175" s="94"/>
      <c r="BZ175" s="94"/>
      <c r="CA175" s="94"/>
      <c r="CB175" s="94"/>
      <c r="EW175" s="94"/>
      <c r="EX175" s="94"/>
      <c r="EY175" s="94"/>
      <c r="EZ175" s="94"/>
      <c r="FA175" s="94"/>
      <c r="FB175" s="94"/>
      <c r="FC175" s="94"/>
      <c r="FD175" s="94"/>
      <c r="FE175" s="94"/>
      <c r="FF175" s="94"/>
      <c r="FG175" s="118"/>
      <c r="FH175" s="94"/>
      <c r="FI175" s="94"/>
      <c r="FJ175" s="94"/>
      <c r="FK175" s="94"/>
      <c r="FL175" s="94"/>
      <c r="FM175" s="94"/>
      <c r="FN175" s="94"/>
      <c r="FO175" s="94"/>
      <c r="FP175" s="94"/>
      <c r="FQ175" s="94"/>
      <c r="FR175" s="94"/>
      <c r="FS175" s="94"/>
      <c r="FT175" s="94"/>
      <c r="FU175" s="94"/>
      <c r="FV175" s="94"/>
      <c r="FW175" s="94"/>
      <c r="FX175" s="94"/>
      <c r="FY175" s="94"/>
      <c r="FZ175" s="94"/>
      <c r="GA175" s="94"/>
      <c r="GB175" s="94"/>
      <c r="GC175" s="94"/>
      <c r="GD175" s="94"/>
      <c r="GE175" s="94"/>
      <c r="GF175" s="94"/>
      <c r="GG175" s="94"/>
      <c r="GH175" s="94"/>
      <c r="GI175" s="94"/>
      <c r="GJ175" s="94"/>
    </row>
    <row r="176" spans="1:192" x14ac:dyDescent="0.25">
      <c r="A176" s="514"/>
      <c r="B176" s="95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118"/>
      <c r="AZ176" s="94"/>
      <c r="BA176" s="94"/>
      <c r="BB176" s="94"/>
      <c r="BC176" s="94"/>
      <c r="BD176" s="94"/>
      <c r="BE176" s="94"/>
      <c r="BF176" s="94"/>
      <c r="BG176" s="94"/>
      <c r="BH176" s="94"/>
      <c r="BI176" s="94"/>
      <c r="BJ176" s="94"/>
      <c r="BK176" s="94"/>
      <c r="BL176" s="94"/>
      <c r="BM176" s="94"/>
      <c r="BN176" s="94"/>
      <c r="BO176" s="94"/>
      <c r="BP176" s="94"/>
      <c r="BQ176" s="94"/>
      <c r="BR176" s="94"/>
      <c r="BS176" s="94"/>
      <c r="BT176" s="94"/>
      <c r="BU176" s="94"/>
      <c r="BV176" s="94"/>
      <c r="BW176" s="94"/>
      <c r="BX176" s="94"/>
      <c r="BY176" s="94"/>
      <c r="BZ176" s="94"/>
      <c r="CA176" s="94"/>
      <c r="CB176" s="94"/>
      <c r="EW176" s="94"/>
      <c r="EX176" s="94"/>
      <c r="EY176" s="94"/>
      <c r="EZ176" s="94"/>
      <c r="FA176" s="94"/>
      <c r="FB176" s="94"/>
      <c r="FC176" s="94"/>
      <c r="FD176" s="94"/>
      <c r="FE176" s="94"/>
      <c r="FF176" s="94"/>
      <c r="FG176" s="118"/>
      <c r="FH176" s="94"/>
      <c r="FI176" s="94"/>
      <c r="FJ176" s="94"/>
      <c r="FK176" s="94"/>
      <c r="FL176" s="94"/>
      <c r="FM176" s="94"/>
      <c r="FN176" s="94"/>
      <c r="FO176" s="94"/>
      <c r="FP176" s="94"/>
      <c r="FQ176" s="94"/>
      <c r="FR176" s="94"/>
      <c r="FS176" s="94"/>
      <c r="FT176" s="94"/>
      <c r="FU176" s="94"/>
      <c r="FV176" s="94"/>
      <c r="FW176" s="94"/>
      <c r="FX176" s="94"/>
      <c r="FY176" s="94"/>
      <c r="FZ176" s="94"/>
      <c r="GA176" s="94"/>
      <c r="GB176" s="94"/>
      <c r="GC176" s="94"/>
      <c r="GD176" s="94"/>
      <c r="GE176" s="94"/>
      <c r="GF176" s="94"/>
      <c r="GG176" s="94"/>
      <c r="GH176" s="94"/>
      <c r="GI176" s="94"/>
      <c r="GJ176" s="94"/>
    </row>
    <row r="177" spans="1:192" x14ac:dyDescent="0.25">
      <c r="A177" s="514"/>
      <c r="B177" s="95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118"/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4"/>
      <c r="BQ177" s="94"/>
      <c r="BR177" s="94"/>
      <c r="BS177" s="94"/>
      <c r="BT177" s="94"/>
      <c r="BU177" s="94"/>
      <c r="BV177" s="94"/>
      <c r="BW177" s="94"/>
      <c r="BX177" s="94"/>
      <c r="BY177" s="94"/>
      <c r="BZ177" s="94"/>
      <c r="CA177" s="94"/>
      <c r="CB177" s="94"/>
      <c r="EW177" s="94"/>
      <c r="EX177" s="94"/>
      <c r="EY177" s="94"/>
      <c r="EZ177" s="94"/>
      <c r="FA177" s="94"/>
      <c r="FB177" s="94"/>
      <c r="FC177" s="94"/>
      <c r="FD177" s="94"/>
      <c r="FE177" s="94"/>
      <c r="FF177" s="94"/>
      <c r="FG177" s="118"/>
      <c r="FH177" s="94"/>
      <c r="FI177" s="94"/>
      <c r="FJ177" s="94"/>
      <c r="FK177" s="94"/>
      <c r="FL177" s="94"/>
      <c r="FM177" s="94"/>
      <c r="FN177" s="94"/>
      <c r="FO177" s="94"/>
      <c r="FP177" s="94"/>
      <c r="FQ177" s="94"/>
      <c r="FR177" s="94"/>
      <c r="FS177" s="94"/>
      <c r="FT177" s="94"/>
      <c r="FU177" s="94"/>
      <c r="FV177" s="94"/>
      <c r="FW177" s="94"/>
      <c r="FX177" s="94"/>
      <c r="FY177" s="94"/>
      <c r="FZ177" s="94"/>
      <c r="GA177" s="94"/>
      <c r="GB177" s="94"/>
      <c r="GC177" s="94"/>
      <c r="GD177" s="94"/>
      <c r="GE177" s="94"/>
      <c r="GF177" s="94"/>
      <c r="GG177" s="94"/>
      <c r="GH177" s="94"/>
      <c r="GI177" s="94"/>
      <c r="GJ177" s="94"/>
    </row>
    <row r="178" spans="1:192" x14ac:dyDescent="0.25">
      <c r="A178" s="514"/>
      <c r="B178" s="95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94"/>
      <c r="AV178" s="94"/>
      <c r="AW178" s="94"/>
      <c r="AX178" s="94"/>
      <c r="AY178" s="118"/>
      <c r="AZ178" s="94"/>
      <c r="BA178" s="94"/>
      <c r="BB178" s="94"/>
      <c r="BC178" s="94"/>
      <c r="BD178" s="94"/>
      <c r="BE178" s="94"/>
      <c r="BF178" s="94"/>
      <c r="BG178" s="94"/>
      <c r="BH178" s="94"/>
      <c r="BI178" s="94"/>
      <c r="BJ178" s="94"/>
      <c r="BK178" s="94"/>
      <c r="BL178" s="94"/>
      <c r="BM178" s="94"/>
      <c r="BN178" s="94"/>
      <c r="BO178" s="94"/>
      <c r="BP178" s="94"/>
      <c r="BQ178" s="94"/>
      <c r="BR178" s="94"/>
      <c r="BS178" s="94"/>
      <c r="BT178" s="94"/>
      <c r="BU178" s="94"/>
      <c r="BV178" s="94"/>
      <c r="BW178" s="94"/>
      <c r="BX178" s="94"/>
      <c r="BY178" s="94"/>
      <c r="BZ178" s="94"/>
      <c r="CA178" s="94"/>
      <c r="CB178" s="94"/>
      <c r="EW178" s="94"/>
      <c r="EX178" s="94"/>
      <c r="EY178" s="94"/>
      <c r="EZ178" s="94"/>
      <c r="FA178" s="94"/>
      <c r="FB178" s="94"/>
      <c r="FC178" s="94"/>
      <c r="FD178" s="94"/>
      <c r="FE178" s="94"/>
      <c r="FF178" s="94"/>
      <c r="FG178" s="118"/>
      <c r="FH178" s="94"/>
      <c r="FI178" s="94"/>
      <c r="FJ178" s="94"/>
      <c r="FK178" s="94"/>
      <c r="FL178" s="94"/>
      <c r="FM178" s="94"/>
      <c r="FN178" s="94"/>
      <c r="FO178" s="94"/>
      <c r="FP178" s="94"/>
      <c r="FQ178" s="94"/>
      <c r="FR178" s="94"/>
      <c r="FS178" s="94"/>
      <c r="FT178" s="94"/>
      <c r="FU178" s="94"/>
      <c r="FV178" s="94"/>
      <c r="FW178" s="94"/>
      <c r="FX178" s="94"/>
      <c r="FY178" s="94"/>
      <c r="FZ178" s="94"/>
      <c r="GA178" s="94"/>
      <c r="GB178" s="94"/>
      <c r="GC178" s="94"/>
      <c r="GD178" s="94"/>
      <c r="GE178" s="94"/>
      <c r="GF178" s="94"/>
      <c r="GG178" s="94"/>
      <c r="GH178" s="94"/>
      <c r="GI178" s="94"/>
      <c r="GJ178" s="94"/>
    </row>
    <row r="179" spans="1:192" x14ac:dyDescent="0.25">
      <c r="A179" s="514"/>
      <c r="B179" s="95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  <c r="AW179" s="94"/>
      <c r="AX179" s="94"/>
      <c r="AY179" s="118"/>
      <c r="AZ179" s="94"/>
      <c r="BA179" s="94"/>
      <c r="BB179" s="94"/>
      <c r="BC179" s="94"/>
      <c r="BD179" s="94"/>
      <c r="BE179" s="94"/>
      <c r="BF179" s="94"/>
      <c r="BG179" s="94"/>
      <c r="BH179" s="94"/>
      <c r="BI179" s="94"/>
      <c r="BJ179" s="94"/>
      <c r="BK179" s="94"/>
      <c r="BL179" s="94"/>
      <c r="BM179" s="94"/>
      <c r="BN179" s="94"/>
      <c r="BO179" s="94"/>
      <c r="BP179" s="94"/>
      <c r="BQ179" s="94"/>
      <c r="BR179" s="94"/>
      <c r="BS179" s="94"/>
      <c r="BT179" s="94"/>
      <c r="BU179" s="94"/>
      <c r="BV179" s="94"/>
      <c r="BW179" s="94"/>
      <c r="BX179" s="94"/>
      <c r="BY179" s="94"/>
      <c r="BZ179" s="94"/>
      <c r="CA179" s="94"/>
      <c r="CB179" s="94"/>
      <c r="EW179" s="94"/>
      <c r="EX179" s="94"/>
      <c r="EY179" s="94"/>
      <c r="EZ179" s="94"/>
      <c r="FA179" s="94"/>
      <c r="FB179" s="94"/>
      <c r="FC179" s="94"/>
      <c r="FD179" s="94"/>
      <c r="FE179" s="94"/>
      <c r="FF179" s="94"/>
      <c r="FG179" s="118"/>
      <c r="FH179" s="94"/>
      <c r="FI179" s="94"/>
      <c r="FJ179" s="94"/>
      <c r="FK179" s="94"/>
      <c r="FL179" s="94"/>
      <c r="FM179" s="94"/>
      <c r="FN179" s="94"/>
      <c r="FO179" s="94"/>
      <c r="FP179" s="94"/>
      <c r="FQ179" s="94"/>
      <c r="FR179" s="94"/>
      <c r="FS179" s="94"/>
      <c r="FT179" s="94"/>
      <c r="FU179" s="94"/>
      <c r="FV179" s="94"/>
      <c r="FW179" s="94"/>
      <c r="FX179" s="94"/>
      <c r="FY179" s="94"/>
      <c r="FZ179" s="94"/>
      <c r="GA179" s="94"/>
      <c r="GB179" s="94"/>
      <c r="GC179" s="94"/>
      <c r="GD179" s="94"/>
      <c r="GE179" s="94"/>
      <c r="GF179" s="94"/>
      <c r="GG179" s="94"/>
      <c r="GH179" s="94"/>
      <c r="GI179" s="94"/>
      <c r="GJ179" s="94"/>
    </row>
    <row r="180" spans="1:192" x14ac:dyDescent="0.25">
      <c r="A180" s="514"/>
      <c r="B180" s="95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  <c r="AW180" s="94"/>
      <c r="AX180" s="94"/>
      <c r="AY180" s="118"/>
      <c r="AZ180" s="94"/>
      <c r="BA180" s="94"/>
      <c r="BB180" s="94"/>
      <c r="BC180" s="94"/>
      <c r="BD180" s="94"/>
      <c r="BE180" s="94"/>
      <c r="BF180" s="94"/>
      <c r="BG180" s="94"/>
      <c r="BH180" s="94"/>
      <c r="BI180" s="94"/>
      <c r="BJ180" s="94"/>
      <c r="BK180" s="94"/>
      <c r="BL180" s="94"/>
      <c r="BM180" s="94"/>
      <c r="BN180" s="94"/>
      <c r="BO180" s="94"/>
      <c r="BP180" s="94"/>
      <c r="BQ180" s="94"/>
      <c r="BR180" s="94"/>
      <c r="BS180" s="94"/>
      <c r="BT180" s="94"/>
      <c r="BU180" s="94"/>
      <c r="BV180" s="94"/>
      <c r="BW180" s="94"/>
      <c r="BX180" s="94"/>
      <c r="BY180" s="94"/>
      <c r="BZ180" s="94"/>
      <c r="CA180" s="94"/>
      <c r="CB180" s="94"/>
      <c r="EW180" s="94"/>
      <c r="EX180" s="94"/>
      <c r="EY180" s="94"/>
      <c r="EZ180" s="94"/>
      <c r="FA180" s="94"/>
      <c r="FB180" s="94"/>
      <c r="FC180" s="94"/>
      <c r="FD180" s="94"/>
      <c r="FE180" s="94"/>
      <c r="FF180" s="94"/>
      <c r="FG180" s="118"/>
      <c r="FH180" s="94"/>
      <c r="FI180" s="94"/>
      <c r="FJ180" s="94"/>
      <c r="FK180" s="94"/>
      <c r="FL180" s="94"/>
      <c r="FM180" s="94"/>
      <c r="FN180" s="94"/>
      <c r="FO180" s="94"/>
      <c r="FP180" s="94"/>
      <c r="FQ180" s="94"/>
      <c r="FR180" s="94"/>
      <c r="FS180" s="94"/>
      <c r="FT180" s="94"/>
      <c r="FU180" s="94"/>
      <c r="FV180" s="94"/>
      <c r="FW180" s="94"/>
      <c r="FX180" s="94"/>
      <c r="FY180" s="94"/>
      <c r="FZ180" s="94"/>
      <c r="GA180" s="94"/>
      <c r="GB180" s="94"/>
      <c r="GC180" s="94"/>
      <c r="GD180" s="94"/>
      <c r="GE180" s="94"/>
      <c r="GF180" s="94"/>
      <c r="GG180" s="94"/>
      <c r="GH180" s="94"/>
      <c r="GI180" s="94"/>
      <c r="GJ180" s="94"/>
    </row>
    <row r="181" spans="1:192" x14ac:dyDescent="0.25">
      <c r="A181" s="514"/>
      <c r="B181" s="95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94"/>
      <c r="AV181" s="94"/>
      <c r="AW181" s="94"/>
      <c r="AX181" s="94"/>
      <c r="AY181" s="118"/>
      <c r="AZ181" s="94"/>
      <c r="BA181" s="94"/>
      <c r="BB181" s="94"/>
      <c r="BC181" s="94"/>
      <c r="BD181" s="94"/>
      <c r="BE181" s="94"/>
      <c r="BF181" s="94"/>
      <c r="BG181" s="94"/>
      <c r="BH181" s="94"/>
      <c r="BI181" s="94"/>
      <c r="BJ181" s="94"/>
      <c r="BK181" s="94"/>
      <c r="BL181" s="94"/>
      <c r="BM181" s="94"/>
      <c r="BN181" s="94"/>
      <c r="BO181" s="94"/>
      <c r="BP181" s="94"/>
      <c r="BQ181" s="94"/>
      <c r="BR181" s="94"/>
      <c r="BS181" s="94"/>
      <c r="BT181" s="94"/>
      <c r="BU181" s="94"/>
      <c r="BV181" s="94"/>
      <c r="BW181" s="94"/>
      <c r="BX181" s="94"/>
      <c r="BY181" s="94"/>
      <c r="BZ181" s="94"/>
      <c r="CA181" s="94"/>
      <c r="CB181" s="94"/>
      <c r="EW181" s="94"/>
      <c r="EX181" s="94"/>
      <c r="EY181" s="94"/>
      <c r="EZ181" s="94"/>
      <c r="FA181" s="94"/>
      <c r="FB181" s="94"/>
      <c r="FC181" s="94"/>
      <c r="FD181" s="94"/>
      <c r="FE181" s="94"/>
      <c r="FF181" s="94"/>
      <c r="FG181" s="118"/>
      <c r="FH181" s="94"/>
      <c r="FI181" s="94"/>
      <c r="FJ181" s="94"/>
      <c r="FK181" s="94"/>
      <c r="FL181" s="94"/>
      <c r="FM181" s="94"/>
      <c r="FN181" s="94"/>
      <c r="FO181" s="94"/>
      <c r="FP181" s="94"/>
      <c r="FQ181" s="94"/>
      <c r="FR181" s="94"/>
      <c r="FS181" s="94"/>
      <c r="FT181" s="94"/>
      <c r="FU181" s="94"/>
      <c r="FV181" s="94"/>
      <c r="FW181" s="94"/>
      <c r="FX181" s="94"/>
      <c r="FY181" s="94"/>
      <c r="FZ181" s="94"/>
      <c r="GA181" s="94"/>
      <c r="GB181" s="94"/>
      <c r="GC181" s="94"/>
      <c r="GD181" s="94"/>
      <c r="GE181" s="94"/>
      <c r="GF181" s="94"/>
      <c r="GG181" s="94"/>
      <c r="GH181" s="94"/>
      <c r="GI181" s="94"/>
      <c r="GJ181" s="94"/>
    </row>
    <row r="182" spans="1:192" x14ac:dyDescent="0.25">
      <c r="A182" s="514"/>
      <c r="B182" s="95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94"/>
      <c r="AV182" s="94"/>
      <c r="AW182" s="94"/>
      <c r="AX182" s="94"/>
      <c r="AY182" s="118"/>
      <c r="AZ182" s="94"/>
      <c r="BA182" s="94"/>
      <c r="BB182" s="94"/>
      <c r="BC182" s="94"/>
      <c r="BD182" s="94"/>
      <c r="BE182" s="94"/>
      <c r="BF182" s="94"/>
      <c r="BG182" s="94"/>
      <c r="BH182" s="94"/>
      <c r="BI182" s="94"/>
      <c r="BJ182" s="94"/>
      <c r="BK182" s="94"/>
      <c r="BL182" s="94"/>
      <c r="BM182" s="94"/>
      <c r="BN182" s="94"/>
      <c r="BO182" s="94"/>
      <c r="BP182" s="94"/>
      <c r="BQ182" s="94"/>
      <c r="BR182" s="94"/>
      <c r="BS182" s="94"/>
      <c r="BT182" s="94"/>
      <c r="BU182" s="94"/>
      <c r="BV182" s="94"/>
      <c r="BW182" s="94"/>
      <c r="BX182" s="94"/>
      <c r="BY182" s="94"/>
      <c r="BZ182" s="94"/>
      <c r="CA182" s="94"/>
      <c r="CB182" s="94"/>
      <c r="EW182" s="94"/>
      <c r="EX182" s="94"/>
      <c r="EY182" s="94"/>
      <c r="EZ182" s="94"/>
      <c r="FA182" s="94"/>
      <c r="FB182" s="94"/>
      <c r="FC182" s="94"/>
      <c r="FD182" s="94"/>
      <c r="FE182" s="94"/>
      <c r="FF182" s="94"/>
      <c r="FG182" s="118"/>
      <c r="FH182" s="94"/>
      <c r="FI182" s="94"/>
      <c r="FJ182" s="94"/>
      <c r="FK182" s="94"/>
      <c r="FL182" s="94"/>
      <c r="FM182" s="94"/>
      <c r="FN182" s="94"/>
      <c r="FO182" s="94"/>
      <c r="FP182" s="94"/>
      <c r="FQ182" s="94"/>
      <c r="FR182" s="94"/>
      <c r="FS182" s="94"/>
      <c r="FT182" s="94"/>
      <c r="FU182" s="94"/>
      <c r="FV182" s="94"/>
      <c r="FW182" s="94"/>
      <c r="FX182" s="94"/>
      <c r="FY182" s="94"/>
      <c r="FZ182" s="94"/>
      <c r="GA182" s="94"/>
      <c r="GB182" s="94"/>
      <c r="GC182" s="94"/>
      <c r="GD182" s="94"/>
      <c r="GE182" s="94"/>
      <c r="GF182" s="94"/>
      <c r="GG182" s="94"/>
      <c r="GH182" s="94"/>
      <c r="GI182" s="94"/>
      <c r="GJ182" s="94"/>
    </row>
    <row r="183" spans="1:192" x14ac:dyDescent="0.25">
      <c r="A183" s="514"/>
      <c r="B183" s="95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4"/>
      <c r="AV183" s="94"/>
      <c r="AW183" s="94"/>
      <c r="AX183" s="94"/>
      <c r="AY183" s="118"/>
      <c r="AZ183" s="94"/>
      <c r="BA183" s="94"/>
      <c r="BB183" s="94"/>
      <c r="BC183" s="94"/>
      <c r="BD183" s="94"/>
      <c r="BE183" s="94"/>
      <c r="BF183" s="94"/>
      <c r="BG183" s="94"/>
      <c r="BH183" s="94"/>
      <c r="BI183" s="94"/>
      <c r="BJ183" s="94"/>
      <c r="BK183" s="94"/>
      <c r="BL183" s="94"/>
      <c r="BM183" s="94"/>
      <c r="BN183" s="94"/>
      <c r="BO183" s="94"/>
      <c r="BP183" s="94"/>
      <c r="BQ183" s="94"/>
      <c r="BR183" s="94"/>
      <c r="BS183" s="94"/>
      <c r="BT183" s="94"/>
      <c r="BU183" s="94"/>
      <c r="BV183" s="94"/>
      <c r="BW183" s="94"/>
      <c r="BX183" s="94"/>
      <c r="BY183" s="94"/>
      <c r="BZ183" s="94"/>
      <c r="CA183" s="94"/>
      <c r="CB183" s="94"/>
      <c r="EW183" s="94"/>
      <c r="EX183" s="94"/>
      <c r="EY183" s="94"/>
      <c r="EZ183" s="94"/>
      <c r="FA183" s="94"/>
      <c r="FB183" s="94"/>
      <c r="FC183" s="94"/>
      <c r="FD183" s="94"/>
      <c r="FE183" s="94"/>
      <c r="FF183" s="94"/>
      <c r="FG183" s="118"/>
      <c r="FH183" s="94"/>
      <c r="FI183" s="94"/>
      <c r="FJ183" s="94"/>
      <c r="FK183" s="94"/>
      <c r="FL183" s="94"/>
      <c r="FM183" s="94"/>
      <c r="FN183" s="94"/>
      <c r="FO183" s="94"/>
      <c r="FP183" s="94"/>
      <c r="FQ183" s="94"/>
      <c r="FR183" s="94"/>
      <c r="FS183" s="94"/>
      <c r="FT183" s="94"/>
      <c r="FU183" s="94"/>
      <c r="FV183" s="94"/>
      <c r="FW183" s="94"/>
      <c r="FX183" s="94"/>
      <c r="FY183" s="94"/>
      <c r="FZ183" s="94"/>
      <c r="GA183" s="94"/>
      <c r="GB183" s="94"/>
      <c r="GC183" s="94"/>
      <c r="GD183" s="94"/>
      <c r="GE183" s="94"/>
      <c r="GF183" s="94"/>
      <c r="GG183" s="94"/>
      <c r="GH183" s="94"/>
      <c r="GI183" s="94"/>
      <c r="GJ183" s="94"/>
    </row>
    <row r="184" spans="1:192" x14ac:dyDescent="0.25">
      <c r="A184" s="514"/>
      <c r="B184" s="95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118"/>
      <c r="AZ184" s="94"/>
      <c r="BA184" s="94"/>
      <c r="BB184" s="94"/>
      <c r="BC184" s="94"/>
      <c r="BD184" s="94"/>
      <c r="BE184" s="94"/>
      <c r="BF184" s="94"/>
      <c r="BG184" s="94"/>
      <c r="BH184" s="94"/>
      <c r="BI184" s="94"/>
      <c r="BJ184" s="94"/>
      <c r="BK184" s="94"/>
      <c r="BL184" s="94"/>
      <c r="BM184" s="94"/>
      <c r="BN184" s="94"/>
      <c r="BO184" s="94"/>
      <c r="BP184" s="94"/>
      <c r="BQ184" s="94"/>
      <c r="BR184" s="94"/>
      <c r="BS184" s="94"/>
      <c r="BT184" s="94"/>
      <c r="BU184" s="94"/>
      <c r="BV184" s="94"/>
      <c r="BW184" s="94"/>
      <c r="BX184" s="94"/>
      <c r="BY184" s="94"/>
      <c r="BZ184" s="94"/>
      <c r="CA184" s="94"/>
      <c r="CB184" s="94"/>
      <c r="EW184" s="94"/>
      <c r="EX184" s="94"/>
      <c r="EY184" s="94"/>
      <c r="EZ184" s="94"/>
      <c r="FA184" s="94"/>
      <c r="FB184" s="94"/>
      <c r="FC184" s="94"/>
      <c r="FD184" s="94"/>
      <c r="FE184" s="94"/>
      <c r="FF184" s="94"/>
      <c r="FG184" s="118"/>
      <c r="FH184" s="94"/>
      <c r="FI184" s="94"/>
      <c r="FJ184" s="94"/>
      <c r="FK184" s="94"/>
      <c r="FL184" s="94"/>
      <c r="FM184" s="94"/>
      <c r="FN184" s="94"/>
      <c r="FO184" s="94"/>
      <c r="FP184" s="94"/>
      <c r="FQ184" s="94"/>
      <c r="FR184" s="94"/>
      <c r="FS184" s="94"/>
      <c r="FT184" s="94"/>
      <c r="FU184" s="94"/>
      <c r="FV184" s="94"/>
      <c r="FW184" s="94"/>
      <c r="FX184" s="94"/>
      <c r="FY184" s="94"/>
      <c r="FZ184" s="94"/>
      <c r="GA184" s="94"/>
      <c r="GB184" s="94"/>
      <c r="GC184" s="94"/>
      <c r="GD184" s="94"/>
      <c r="GE184" s="94"/>
      <c r="GF184" s="94"/>
      <c r="GG184" s="94"/>
      <c r="GH184" s="94"/>
      <c r="GI184" s="94"/>
      <c r="GJ184" s="94"/>
    </row>
    <row r="185" spans="1:192" x14ac:dyDescent="0.25">
      <c r="A185" s="514"/>
      <c r="B185" s="95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  <c r="AV185" s="94"/>
      <c r="AW185" s="94"/>
      <c r="AX185" s="94"/>
      <c r="AY185" s="118"/>
      <c r="AZ185" s="94"/>
      <c r="BA185" s="94"/>
      <c r="BB185" s="94"/>
      <c r="BC185" s="94"/>
      <c r="BD185" s="94"/>
      <c r="BE185" s="94"/>
      <c r="BF185" s="94"/>
      <c r="BG185" s="94"/>
      <c r="BH185" s="94"/>
      <c r="BI185" s="94"/>
      <c r="BJ185" s="94"/>
      <c r="BK185" s="94"/>
      <c r="BL185" s="94"/>
      <c r="BM185" s="94"/>
      <c r="BN185" s="94"/>
      <c r="BO185" s="94"/>
      <c r="BP185" s="94"/>
      <c r="BQ185" s="94"/>
      <c r="BR185" s="94"/>
      <c r="BS185" s="94"/>
      <c r="BT185" s="94"/>
      <c r="BU185" s="94"/>
      <c r="BV185" s="94"/>
      <c r="BW185" s="94"/>
      <c r="BX185" s="94"/>
      <c r="BY185" s="94"/>
      <c r="BZ185" s="94"/>
      <c r="CA185" s="94"/>
      <c r="CB185" s="94"/>
      <c r="EW185" s="94"/>
      <c r="EX185" s="94"/>
      <c r="EY185" s="94"/>
      <c r="EZ185" s="94"/>
      <c r="FA185" s="94"/>
      <c r="FB185" s="94"/>
      <c r="FC185" s="94"/>
      <c r="FD185" s="94"/>
      <c r="FE185" s="94"/>
      <c r="FF185" s="94"/>
      <c r="FG185" s="118"/>
      <c r="FH185" s="94"/>
      <c r="FI185" s="94"/>
      <c r="FJ185" s="94"/>
      <c r="FK185" s="94"/>
      <c r="FL185" s="94"/>
      <c r="FM185" s="94"/>
      <c r="FN185" s="94"/>
      <c r="FO185" s="94"/>
      <c r="FP185" s="94"/>
      <c r="FQ185" s="94"/>
      <c r="FR185" s="94"/>
      <c r="FS185" s="94"/>
      <c r="FT185" s="94"/>
      <c r="FU185" s="94"/>
      <c r="FV185" s="94"/>
      <c r="FW185" s="94"/>
      <c r="FX185" s="94"/>
      <c r="FY185" s="94"/>
      <c r="FZ185" s="94"/>
      <c r="GA185" s="94"/>
      <c r="GB185" s="94"/>
      <c r="GC185" s="94"/>
      <c r="GD185" s="94"/>
      <c r="GE185" s="94"/>
      <c r="GF185" s="94"/>
      <c r="GG185" s="94"/>
      <c r="GH185" s="94"/>
      <c r="GI185" s="94"/>
      <c r="GJ185" s="94"/>
    </row>
    <row r="186" spans="1:192" x14ac:dyDescent="0.25">
      <c r="A186" s="514"/>
      <c r="B186" s="95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118"/>
      <c r="AZ186" s="94"/>
      <c r="BA186" s="94"/>
      <c r="BB186" s="94"/>
      <c r="BC186" s="94"/>
      <c r="BD186" s="94"/>
      <c r="BE186" s="94"/>
      <c r="BF186" s="94"/>
      <c r="BG186" s="94"/>
      <c r="BH186" s="94"/>
      <c r="BI186" s="94"/>
      <c r="BJ186" s="94"/>
      <c r="BK186" s="94"/>
      <c r="BL186" s="94"/>
      <c r="BM186" s="94"/>
      <c r="BN186" s="94"/>
      <c r="BO186" s="94"/>
      <c r="BP186" s="94"/>
      <c r="BQ186" s="94"/>
      <c r="BR186" s="94"/>
      <c r="BS186" s="94"/>
      <c r="BT186" s="94"/>
      <c r="BU186" s="94"/>
      <c r="BV186" s="94"/>
      <c r="BW186" s="94"/>
      <c r="BX186" s="94"/>
      <c r="BY186" s="94"/>
      <c r="BZ186" s="94"/>
      <c r="CA186" s="94"/>
      <c r="CB186" s="94"/>
      <c r="EW186" s="94"/>
      <c r="EX186" s="94"/>
      <c r="EY186" s="94"/>
      <c r="EZ186" s="94"/>
      <c r="FA186" s="94"/>
      <c r="FB186" s="94"/>
      <c r="FC186" s="94"/>
      <c r="FD186" s="94"/>
      <c r="FE186" s="94"/>
      <c r="FF186" s="94"/>
      <c r="FG186" s="118"/>
      <c r="FH186" s="94"/>
      <c r="FI186" s="94"/>
      <c r="FJ186" s="94"/>
      <c r="FK186" s="94"/>
      <c r="FL186" s="94"/>
      <c r="FM186" s="94"/>
      <c r="FN186" s="94"/>
      <c r="FO186" s="94"/>
      <c r="FP186" s="94"/>
      <c r="FQ186" s="94"/>
      <c r="FR186" s="94"/>
      <c r="FS186" s="94"/>
      <c r="FT186" s="94"/>
      <c r="FU186" s="94"/>
      <c r="FV186" s="94"/>
      <c r="FW186" s="94"/>
      <c r="FX186" s="94"/>
      <c r="FY186" s="94"/>
      <c r="FZ186" s="94"/>
      <c r="GA186" s="94"/>
      <c r="GB186" s="94"/>
      <c r="GC186" s="94"/>
      <c r="GD186" s="94"/>
      <c r="GE186" s="94"/>
      <c r="GF186" s="94"/>
      <c r="GG186" s="94"/>
      <c r="GH186" s="94"/>
      <c r="GI186" s="94"/>
      <c r="GJ186" s="94"/>
    </row>
    <row r="187" spans="1:192" x14ac:dyDescent="0.25">
      <c r="A187" s="514"/>
      <c r="B187" s="95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118"/>
      <c r="AZ187" s="94"/>
      <c r="BA187" s="94"/>
      <c r="BB187" s="94"/>
      <c r="BC187" s="94"/>
      <c r="BD187" s="94"/>
      <c r="BE187" s="94"/>
      <c r="BF187" s="94"/>
      <c r="BG187" s="94"/>
      <c r="BH187" s="94"/>
      <c r="BI187" s="94"/>
      <c r="BJ187" s="94"/>
      <c r="BK187" s="94"/>
      <c r="BL187" s="94"/>
      <c r="BM187" s="94"/>
      <c r="BN187" s="94"/>
      <c r="BO187" s="94"/>
      <c r="BP187" s="94"/>
      <c r="BQ187" s="94"/>
      <c r="BR187" s="94"/>
      <c r="BS187" s="94"/>
      <c r="BT187" s="94"/>
      <c r="BU187" s="94"/>
      <c r="BV187" s="94"/>
      <c r="BW187" s="94"/>
      <c r="BX187" s="94"/>
      <c r="BY187" s="94"/>
      <c r="BZ187" s="94"/>
      <c r="CA187" s="94"/>
      <c r="CB187" s="94"/>
      <c r="EW187" s="94"/>
      <c r="EX187" s="94"/>
      <c r="EY187" s="94"/>
      <c r="EZ187" s="94"/>
      <c r="FA187" s="94"/>
      <c r="FB187" s="94"/>
      <c r="FC187" s="94"/>
      <c r="FD187" s="94"/>
      <c r="FE187" s="94"/>
      <c r="FF187" s="94"/>
      <c r="FG187" s="118"/>
      <c r="FH187" s="94"/>
      <c r="FI187" s="94"/>
      <c r="FJ187" s="94"/>
      <c r="FK187" s="94"/>
      <c r="FL187" s="94"/>
      <c r="FM187" s="94"/>
      <c r="FN187" s="94"/>
      <c r="FO187" s="94"/>
      <c r="FP187" s="94"/>
      <c r="FQ187" s="94"/>
      <c r="FR187" s="94"/>
      <c r="FS187" s="94"/>
      <c r="FT187" s="94"/>
      <c r="FU187" s="94"/>
      <c r="FV187" s="94"/>
      <c r="FW187" s="94"/>
      <c r="FX187" s="94"/>
      <c r="FY187" s="94"/>
      <c r="FZ187" s="94"/>
      <c r="GA187" s="94"/>
      <c r="GB187" s="94"/>
      <c r="GC187" s="94"/>
      <c r="GD187" s="94"/>
      <c r="GE187" s="94"/>
      <c r="GF187" s="94"/>
      <c r="GG187" s="94"/>
      <c r="GH187" s="94"/>
      <c r="GI187" s="94"/>
      <c r="GJ187" s="94"/>
    </row>
    <row r="188" spans="1:192" x14ac:dyDescent="0.25">
      <c r="A188" s="514"/>
      <c r="B188" s="95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  <c r="AW188" s="94"/>
      <c r="AX188" s="94"/>
      <c r="AY188" s="118"/>
      <c r="AZ188" s="94"/>
      <c r="BA188" s="94"/>
      <c r="BB188" s="94"/>
      <c r="BC188" s="94"/>
      <c r="BD188" s="94"/>
      <c r="BE188" s="94"/>
      <c r="BF188" s="94"/>
      <c r="BG188" s="94"/>
      <c r="BH188" s="94"/>
      <c r="BI188" s="94"/>
      <c r="BJ188" s="94"/>
      <c r="BK188" s="94"/>
      <c r="BL188" s="94"/>
      <c r="BM188" s="94"/>
      <c r="BN188" s="94"/>
      <c r="BO188" s="94"/>
      <c r="BP188" s="94"/>
      <c r="BQ188" s="94"/>
      <c r="BR188" s="94"/>
      <c r="BS188" s="94"/>
      <c r="BT188" s="94"/>
      <c r="BU188" s="94"/>
      <c r="BV188" s="94"/>
      <c r="BW188" s="94"/>
      <c r="BX188" s="94"/>
      <c r="BY188" s="94"/>
      <c r="BZ188" s="94"/>
      <c r="CA188" s="94"/>
      <c r="CB188" s="94"/>
      <c r="EW188" s="94"/>
      <c r="EX188" s="94"/>
      <c r="EY188" s="94"/>
      <c r="EZ188" s="94"/>
      <c r="FA188" s="94"/>
      <c r="FB188" s="94"/>
      <c r="FC188" s="94"/>
      <c r="FD188" s="94"/>
      <c r="FE188" s="94"/>
      <c r="FF188" s="94"/>
      <c r="FG188" s="118"/>
      <c r="FH188" s="94"/>
      <c r="FI188" s="94"/>
      <c r="FJ188" s="94"/>
      <c r="FK188" s="94"/>
      <c r="FL188" s="94"/>
      <c r="FM188" s="94"/>
      <c r="FN188" s="94"/>
      <c r="FO188" s="94"/>
      <c r="FP188" s="94"/>
      <c r="FQ188" s="94"/>
      <c r="FR188" s="94"/>
      <c r="FS188" s="94"/>
      <c r="FT188" s="94"/>
      <c r="FU188" s="94"/>
      <c r="FV188" s="94"/>
      <c r="FW188" s="94"/>
      <c r="FX188" s="94"/>
      <c r="FY188" s="94"/>
      <c r="FZ188" s="94"/>
      <c r="GA188" s="94"/>
      <c r="GB188" s="94"/>
      <c r="GC188" s="94"/>
      <c r="GD188" s="94"/>
      <c r="GE188" s="94"/>
      <c r="GF188" s="94"/>
      <c r="GG188" s="94"/>
      <c r="GH188" s="94"/>
      <c r="GI188" s="94"/>
      <c r="GJ188" s="94"/>
    </row>
    <row r="189" spans="1:192" x14ac:dyDescent="0.25">
      <c r="A189" s="514"/>
      <c r="B189" s="95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118"/>
      <c r="AZ189" s="94"/>
      <c r="BA189" s="94"/>
      <c r="BB189" s="94"/>
      <c r="BC189" s="94"/>
      <c r="BD189" s="94"/>
      <c r="BE189" s="94"/>
      <c r="BF189" s="94"/>
      <c r="BG189" s="94"/>
      <c r="BH189" s="94"/>
      <c r="BI189" s="94"/>
      <c r="BJ189" s="94"/>
      <c r="BK189" s="94"/>
      <c r="BL189" s="94"/>
      <c r="BM189" s="94"/>
      <c r="BN189" s="94"/>
      <c r="BO189" s="94"/>
      <c r="BP189" s="94"/>
      <c r="BQ189" s="94"/>
      <c r="BR189" s="94"/>
      <c r="BS189" s="94"/>
      <c r="BT189" s="94"/>
      <c r="BU189" s="94"/>
      <c r="BV189" s="94"/>
      <c r="BW189" s="94"/>
      <c r="BX189" s="94"/>
      <c r="BY189" s="94"/>
      <c r="BZ189" s="94"/>
      <c r="CA189" s="94"/>
      <c r="CB189" s="94"/>
      <c r="EW189" s="94"/>
      <c r="EX189" s="94"/>
      <c r="EY189" s="94"/>
      <c r="EZ189" s="94"/>
      <c r="FA189" s="94"/>
      <c r="FB189" s="94"/>
      <c r="FC189" s="94"/>
      <c r="FD189" s="94"/>
      <c r="FE189" s="94"/>
      <c r="FF189" s="94"/>
      <c r="FG189" s="118"/>
      <c r="FH189" s="94"/>
      <c r="FI189" s="94"/>
      <c r="FJ189" s="94"/>
      <c r="FK189" s="94"/>
      <c r="FL189" s="94"/>
      <c r="FM189" s="94"/>
      <c r="FN189" s="94"/>
      <c r="FO189" s="94"/>
      <c r="FP189" s="94"/>
      <c r="FQ189" s="94"/>
      <c r="FR189" s="94"/>
      <c r="FS189" s="94"/>
      <c r="FT189" s="94"/>
      <c r="FU189" s="94"/>
      <c r="FV189" s="94"/>
      <c r="FW189" s="94"/>
      <c r="FX189" s="94"/>
      <c r="FY189" s="94"/>
      <c r="FZ189" s="94"/>
      <c r="GA189" s="94"/>
      <c r="GB189" s="94"/>
      <c r="GC189" s="94"/>
      <c r="GD189" s="94"/>
      <c r="GE189" s="94"/>
      <c r="GF189" s="94"/>
      <c r="GG189" s="94"/>
      <c r="GH189" s="94"/>
      <c r="GI189" s="94"/>
      <c r="GJ189" s="94"/>
    </row>
    <row r="190" spans="1:192" x14ac:dyDescent="0.25">
      <c r="A190" s="514"/>
      <c r="B190" s="95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118"/>
      <c r="AZ190" s="94"/>
      <c r="BA190" s="94"/>
      <c r="BB190" s="94"/>
      <c r="BC190" s="94"/>
      <c r="BD190" s="94"/>
      <c r="BE190" s="94"/>
      <c r="BF190" s="94"/>
      <c r="BG190" s="94"/>
      <c r="BH190" s="94"/>
      <c r="BI190" s="94"/>
      <c r="BJ190" s="94"/>
      <c r="BK190" s="94"/>
      <c r="BL190" s="94"/>
      <c r="BM190" s="94"/>
      <c r="BN190" s="94"/>
      <c r="BO190" s="94"/>
      <c r="BP190" s="94"/>
      <c r="BQ190" s="94"/>
      <c r="BR190" s="94"/>
      <c r="BS190" s="94"/>
      <c r="BT190" s="94"/>
      <c r="BU190" s="94"/>
      <c r="BV190" s="94"/>
      <c r="BW190" s="94"/>
      <c r="BX190" s="94"/>
      <c r="BY190" s="94"/>
      <c r="BZ190" s="94"/>
      <c r="CA190" s="94"/>
      <c r="CB190" s="94"/>
      <c r="EW190" s="94"/>
      <c r="EX190" s="94"/>
      <c r="EY190" s="94"/>
      <c r="EZ190" s="94"/>
      <c r="FA190" s="94"/>
      <c r="FB190" s="94"/>
      <c r="FC190" s="94"/>
      <c r="FD190" s="94"/>
      <c r="FE190" s="94"/>
      <c r="FF190" s="94"/>
      <c r="FG190" s="118"/>
      <c r="FH190" s="94"/>
      <c r="FI190" s="94"/>
      <c r="FJ190" s="94"/>
      <c r="FK190" s="94"/>
      <c r="FL190" s="94"/>
      <c r="FM190" s="94"/>
      <c r="FN190" s="94"/>
      <c r="FO190" s="94"/>
      <c r="FP190" s="94"/>
      <c r="FQ190" s="94"/>
      <c r="FR190" s="94"/>
      <c r="FS190" s="94"/>
      <c r="FT190" s="94"/>
      <c r="FU190" s="94"/>
      <c r="FV190" s="94"/>
      <c r="FW190" s="94"/>
      <c r="FX190" s="94"/>
      <c r="FY190" s="94"/>
      <c r="FZ190" s="94"/>
      <c r="GA190" s="94"/>
      <c r="GB190" s="94"/>
      <c r="GC190" s="94"/>
      <c r="GD190" s="94"/>
      <c r="GE190" s="94"/>
      <c r="GF190" s="94"/>
      <c r="GG190" s="94"/>
      <c r="GH190" s="94"/>
      <c r="GI190" s="94"/>
      <c r="GJ190" s="94"/>
    </row>
    <row r="191" spans="1:192" x14ac:dyDescent="0.25">
      <c r="A191" s="514"/>
      <c r="B191" s="95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  <c r="AV191" s="94"/>
      <c r="AW191" s="94"/>
      <c r="AX191" s="94"/>
      <c r="AY191" s="118"/>
      <c r="AZ191" s="94"/>
      <c r="BA191" s="94"/>
      <c r="BB191" s="94"/>
      <c r="BC191" s="94"/>
      <c r="BD191" s="94"/>
      <c r="BE191" s="94"/>
      <c r="BF191" s="94"/>
      <c r="BG191" s="94"/>
      <c r="BH191" s="94"/>
      <c r="BI191" s="94"/>
      <c r="BJ191" s="94"/>
      <c r="BK191" s="94"/>
      <c r="BL191" s="94"/>
      <c r="BM191" s="94"/>
      <c r="BN191" s="94"/>
      <c r="BO191" s="94"/>
      <c r="BP191" s="94"/>
      <c r="BQ191" s="94"/>
      <c r="BR191" s="94"/>
      <c r="BS191" s="94"/>
      <c r="BT191" s="94"/>
      <c r="BU191" s="94"/>
      <c r="BV191" s="94"/>
      <c r="BW191" s="94"/>
      <c r="BX191" s="94"/>
      <c r="BY191" s="94"/>
      <c r="BZ191" s="94"/>
      <c r="CA191" s="94"/>
      <c r="CB191" s="94"/>
      <c r="EW191" s="94"/>
      <c r="EX191" s="94"/>
      <c r="EY191" s="94"/>
      <c r="EZ191" s="94"/>
      <c r="FA191" s="94"/>
      <c r="FB191" s="94"/>
      <c r="FC191" s="94"/>
      <c r="FD191" s="94"/>
      <c r="FE191" s="94"/>
      <c r="FF191" s="94"/>
      <c r="FG191" s="118"/>
      <c r="FH191" s="94"/>
      <c r="FI191" s="94"/>
      <c r="FJ191" s="94"/>
      <c r="FK191" s="94"/>
      <c r="FL191" s="94"/>
      <c r="FM191" s="94"/>
      <c r="FN191" s="94"/>
      <c r="FO191" s="94"/>
      <c r="FP191" s="94"/>
      <c r="FQ191" s="94"/>
      <c r="FR191" s="94"/>
      <c r="FS191" s="94"/>
      <c r="FT191" s="94"/>
      <c r="FU191" s="94"/>
      <c r="FV191" s="94"/>
      <c r="FW191" s="94"/>
      <c r="FX191" s="94"/>
      <c r="FY191" s="94"/>
      <c r="FZ191" s="94"/>
      <c r="GA191" s="94"/>
      <c r="GB191" s="94"/>
      <c r="GC191" s="94"/>
      <c r="GD191" s="94"/>
      <c r="GE191" s="94"/>
      <c r="GF191" s="94"/>
      <c r="GG191" s="94"/>
      <c r="GH191" s="94"/>
      <c r="GI191" s="94"/>
      <c r="GJ191" s="94"/>
    </row>
    <row r="192" spans="1:192" x14ac:dyDescent="0.25">
      <c r="A192" s="514"/>
      <c r="B192" s="95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  <c r="AV192" s="94"/>
      <c r="AW192" s="94"/>
      <c r="AX192" s="94"/>
      <c r="AY192" s="118"/>
      <c r="AZ192" s="94"/>
      <c r="BA192" s="94"/>
      <c r="BB192" s="94"/>
      <c r="BC192" s="94"/>
      <c r="BD192" s="94"/>
      <c r="BE192" s="94"/>
      <c r="BF192" s="94"/>
      <c r="BG192" s="94"/>
      <c r="BH192" s="94"/>
      <c r="BI192" s="94"/>
      <c r="BJ192" s="94"/>
      <c r="BK192" s="94"/>
      <c r="BL192" s="94"/>
      <c r="BM192" s="94"/>
      <c r="BN192" s="94"/>
      <c r="BO192" s="94"/>
      <c r="BP192" s="94"/>
      <c r="BQ192" s="94"/>
      <c r="BR192" s="94"/>
      <c r="BS192" s="94"/>
      <c r="BT192" s="94"/>
      <c r="BU192" s="94"/>
      <c r="BV192" s="94"/>
      <c r="BW192" s="94"/>
      <c r="BX192" s="94"/>
      <c r="BY192" s="94"/>
      <c r="BZ192" s="94"/>
      <c r="CA192" s="94"/>
      <c r="CB192" s="94"/>
      <c r="EW192" s="94"/>
      <c r="EX192" s="94"/>
      <c r="EY192" s="94"/>
      <c r="EZ192" s="94"/>
      <c r="FA192" s="94"/>
      <c r="FB192" s="94"/>
      <c r="FC192" s="94"/>
      <c r="FD192" s="94"/>
      <c r="FE192" s="94"/>
      <c r="FF192" s="94"/>
      <c r="FG192" s="118"/>
      <c r="FH192" s="94"/>
      <c r="FI192" s="94"/>
      <c r="FJ192" s="94"/>
      <c r="FK192" s="94"/>
      <c r="FL192" s="94"/>
      <c r="FM192" s="94"/>
      <c r="FN192" s="94"/>
      <c r="FO192" s="94"/>
      <c r="FP192" s="94"/>
      <c r="FQ192" s="94"/>
      <c r="FR192" s="94"/>
      <c r="FS192" s="94"/>
      <c r="FT192" s="94"/>
      <c r="FU192" s="94"/>
      <c r="FV192" s="94"/>
      <c r="FW192" s="94"/>
      <c r="FX192" s="94"/>
      <c r="FY192" s="94"/>
      <c r="FZ192" s="94"/>
      <c r="GA192" s="94"/>
      <c r="GB192" s="94"/>
      <c r="GC192" s="94"/>
      <c r="GD192" s="94"/>
      <c r="GE192" s="94"/>
      <c r="GF192" s="94"/>
      <c r="GG192" s="94"/>
      <c r="GH192" s="94"/>
      <c r="GI192" s="94"/>
      <c r="GJ192" s="94"/>
    </row>
    <row r="193" spans="1:192" x14ac:dyDescent="0.25">
      <c r="A193" s="514"/>
      <c r="B193" s="95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118"/>
      <c r="AZ193" s="94"/>
      <c r="BA193" s="94"/>
      <c r="BB193" s="94"/>
      <c r="BC193" s="94"/>
      <c r="BD193" s="94"/>
      <c r="BE193" s="94"/>
      <c r="BF193" s="94"/>
      <c r="BG193" s="94"/>
      <c r="BH193" s="94"/>
      <c r="BI193" s="94"/>
      <c r="BJ193" s="94"/>
      <c r="BK193" s="94"/>
      <c r="BL193" s="94"/>
      <c r="BM193" s="94"/>
      <c r="BN193" s="94"/>
      <c r="BO193" s="94"/>
      <c r="BP193" s="94"/>
      <c r="BQ193" s="94"/>
      <c r="BR193" s="94"/>
      <c r="BS193" s="94"/>
      <c r="BT193" s="94"/>
      <c r="BU193" s="94"/>
      <c r="BV193" s="94"/>
      <c r="BW193" s="94"/>
      <c r="BX193" s="94"/>
      <c r="BY193" s="94"/>
      <c r="BZ193" s="94"/>
      <c r="CA193" s="94"/>
      <c r="CB193" s="94"/>
      <c r="EW193" s="94"/>
      <c r="EX193" s="94"/>
      <c r="EY193" s="94"/>
      <c r="EZ193" s="94"/>
      <c r="FA193" s="94"/>
      <c r="FB193" s="94"/>
      <c r="FC193" s="94"/>
      <c r="FD193" s="94"/>
      <c r="FE193" s="94"/>
      <c r="FF193" s="94"/>
      <c r="FG193" s="118"/>
      <c r="FH193" s="94"/>
      <c r="FI193" s="94"/>
      <c r="FJ193" s="94"/>
      <c r="FK193" s="94"/>
      <c r="FL193" s="94"/>
      <c r="FM193" s="94"/>
      <c r="FN193" s="94"/>
      <c r="FO193" s="94"/>
      <c r="FP193" s="94"/>
      <c r="FQ193" s="94"/>
      <c r="FR193" s="94"/>
      <c r="FS193" s="94"/>
      <c r="FT193" s="94"/>
      <c r="FU193" s="94"/>
      <c r="FV193" s="94"/>
      <c r="FW193" s="94"/>
      <c r="FX193" s="94"/>
      <c r="FY193" s="94"/>
      <c r="FZ193" s="94"/>
      <c r="GA193" s="94"/>
      <c r="GB193" s="94"/>
      <c r="GC193" s="94"/>
      <c r="GD193" s="94"/>
      <c r="GE193" s="94"/>
      <c r="GF193" s="94"/>
      <c r="GG193" s="94"/>
      <c r="GH193" s="94"/>
      <c r="GI193" s="94"/>
      <c r="GJ193" s="94"/>
    </row>
    <row r="194" spans="1:192" x14ac:dyDescent="0.25">
      <c r="A194" s="514"/>
      <c r="B194" s="95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118"/>
      <c r="AZ194" s="94"/>
      <c r="BA194" s="94"/>
      <c r="BB194" s="94"/>
      <c r="BC194" s="94"/>
      <c r="BD194" s="94"/>
      <c r="BE194" s="94"/>
      <c r="BF194" s="94"/>
      <c r="BG194" s="94"/>
      <c r="BH194" s="94"/>
      <c r="BI194" s="94"/>
      <c r="BJ194" s="94"/>
      <c r="BK194" s="94"/>
      <c r="BL194" s="94"/>
      <c r="BM194" s="94"/>
      <c r="BN194" s="94"/>
      <c r="BO194" s="94"/>
      <c r="BP194" s="94"/>
      <c r="BQ194" s="94"/>
      <c r="BR194" s="94"/>
      <c r="BS194" s="94"/>
      <c r="BT194" s="94"/>
      <c r="BU194" s="94"/>
      <c r="BV194" s="94"/>
      <c r="BW194" s="94"/>
      <c r="BX194" s="94"/>
      <c r="BY194" s="94"/>
      <c r="BZ194" s="94"/>
      <c r="CA194" s="94"/>
      <c r="CB194" s="94"/>
      <c r="EW194" s="94"/>
      <c r="EX194" s="94"/>
      <c r="EY194" s="94"/>
      <c r="EZ194" s="94"/>
      <c r="FA194" s="94"/>
      <c r="FB194" s="94"/>
      <c r="FC194" s="94"/>
      <c r="FD194" s="94"/>
      <c r="FE194" s="94"/>
      <c r="FF194" s="94"/>
      <c r="FG194" s="118"/>
      <c r="FH194" s="94"/>
      <c r="FI194" s="94"/>
      <c r="FJ194" s="94"/>
      <c r="FK194" s="94"/>
      <c r="FL194" s="94"/>
      <c r="FM194" s="94"/>
      <c r="FN194" s="94"/>
      <c r="FO194" s="94"/>
      <c r="FP194" s="94"/>
      <c r="FQ194" s="94"/>
      <c r="FR194" s="94"/>
      <c r="FS194" s="94"/>
      <c r="FT194" s="94"/>
      <c r="FU194" s="94"/>
      <c r="FV194" s="94"/>
      <c r="FW194" s="94"/>
      <c r="FX194" s="94"/>
      <c r="FY194" s="94"/>
      <c r="FZ194" s="94"/>
      <c r="GA194" s="94"/>
      <c r="GB194" s="94"/>
      <c r="GC194" s="94"/>
      <c r="GD194" s="94"/>
      <c r="GE194" s="94"/>
      <c r="GF194" s="94"/>
      <c r="GG194" s="94"/>
      <c r="GH194" s="94"/>
      <c r="GI194" s="94"/>
      <c r="GJ194" s="94"/>
    </row>
    <row r="195" spans="1:192" x14ac:dyDescent="0.25">
      <c r="A195" s="514"/>
      <c r="B195" s="95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/>
      <c r="AW195" s="94"/>
      <c r="AX195" s="94"/>
      <c r="AY195" s="118"/>
      <c r="AZ195" s="94"/>
      <c r="BA195" s="94"/>
      <c r="BB195" s="94"/>
      <c r="BC195" s="94"/>
      <c r="BD195" s="94"/>
      <c r="BE195" s="94"/>
      <c r="BF195" s="94"/>
      <c r="BG195" s="94"/>
      <c r="BH195" s="94"/>
      <c r="BI195" s="94"/>
      <c r="BJ195" s="94"/>
      <c r="BK195" s="94"/>
      <c r="BL195" s="94"/>
      <c r="BM195" s="94"/>
      <c r="BN195" s="94"/>
      <c r="BO195" s="94"/>
      <c r="BP195" s="94"/>
      <c r="BQ195" s="94"/>
      <c r="BR195" s="94"/>
      <c r="BS195" s="94"/>
      <c r="BT195" s="94"/>
      <c r="BU195" s="94"/>
      <c r="BV195" s="94"/>
      <c r="BW195" s="94"/>
      <c r="BX195" s="94"/>
      <c r="BY195" s="94"/>
      <c r="BZ195" s="94"/>
      <c r="CA195" s="94"/>
      <c r="CB195" s="94"/>
      <c r="EW195" s="94"/>
      <c r="EX195" s="94"/>
      <c r="EY195" s="94"/>
      <c r="EZ195" s="94"/>
      <c r="FA195" s="94"/>
      <c r="FB195" s="94"/>
      <c r="FC195" s="94"/>
      <c r="FD195" s="94"/>
      <c r="FE195" s="94"/>
      <c r="FF195" s="94"/>
      <c r="FG195" s="118"/>
      <c r="FH195" s="94"/>
      <c r="FI195" s="94"/>
      <c r="FJ195" s="94"/>
      <c r="FK195" s="94"/>
      <c r="FL195" s="94"/>
      <c r="FM195" s="94"/>
      <c r="FN195" s="94"/>
      <c r="FO195" s="94"/>
      <c r="FP195" s="94"/>
      <c r="FQ195" s="94"/>
      <c r="FR195" s="94"/>
      <c r="FS195" s="94"/>
      <c r="FT195" s="94"/>
      <c r="FU195" s="94"/>
      <c r="FV195" s="94"/>
      <c r="FW195" s="94"/>
      <c r="FX195" s="94"/>
      <c r="FY195" s="94"/>
      <c r="FZ195" s="94"/>
      <c r="GA195" s="94"/>
      <c r="GB195" s="94"/>
      <c r="GC195" s="94"/>
      <c r="GD195" s="94"/>
      <c r="GE195" s="94"/>
      <c r="GF195" s="94"/>
      <c r="GG195" s="94"/>
      <c r="GH195" s="94"/>
      <c r="GI195" s="94"/>
      <c r="GJ195" s="94"/>
    </row>
    <row r="196" spans="1:192" x14ac:dyDescent="0.25">
      <c r="A196" s="514"/>
      <c r="B196" s="95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118"/>
      <c r="AZ196" s="94"/>
      <c r="BA196" s="94"/>
      <c r="BB196" s="94"/>
      <c r="BC196" s="94"/>
      <c r="BD196" s="94"/>
      <c r="BE196" s="94"/>
      <c r="BF196" s="94"/>
      <c r="BG196" s="94"/>
      <c r="BH196" s="94"/>
      <c r="BI196" s="94"/>
      <c r="BJ196" s="94"/>
      <c r="BK196" s="94"/>
      <c r="BL196" s="94"/>
      <c r="BM196" s="94"/>
      <c r="BN196" s="94"/>
      <c r="BO196" s="94"/>
      <c r="BP196" s="94"/>
      <c r="BQ196" s="94"/>
      <c r="BR196" s="94"/>
      <c r="BS196" s="94"/>
      <c r="BT196" s="94"/>
      <c r="BU196" s="94"/>
      <c r="BV196" s="94"/>
      <c r="BW196" s="94"/>
      <c r="BX196" s="94"/>
      <c r="BY196" s="94"/>
      <c r="BZ196" s="94"/>
      <c r="CA196" s="94"/>
      <c r="CB196" s="94"/>
      <c r="EW196" s="94"/>
      <c r="EX196" s="94"/>
      <c r="EY196" s="94"/>
      <c r="EZ196" s="94"/>
      <c r="FA196" s="94"/>
      <c r="FB196" s="94"/>
      <c r="FC196" s="94"/>
      <c r="FD196" s="94"/>
      <c r="FE196" s="94"/>
      <c r="FF196" s="94"/>
      <c r="FG196" s="118"/>
      <c r="FH196" s="94"/>
      <c r="FI196" s="94"/>
      <c r="FJ196" s="94"/>
      <c r="FK196" s="94"/>
      <c r="FL196" s="94"/>
      <c r="FM196" s="94"/>
      <c r="FN196" s="94"/>
      <c r="FO196" s="94"/>
      <c r="FP196" s="94"/>
      <c r="FQ196" s="94"/>
      <c r="FR196" s="94"/>
      <c r="FS196" s="94"/>
      <c r="FT196" s="94"/>
      <c r="FU196" s="94"/>
      <c r="FV196" s="94"/>
      <c r="FW196" s="94"/>
      <c r="FX196" s="94"/>
      <c r="FY196" s="94"/>
      <c r="FZ196" s="94"/>
      <c r="GA196" s="94"/>
      <c r="GB196" s="94"/>
      <c r="GC196" s="94"/>
      <c r="GD196" s="94"/>
      <c r="GE196" s="94"/>
      <c r="GF196" s="94"/>
      <c r="GG196" s="94"/>
      <c r="GH196" s="94"/>
      <c r="GI196" s="94"/>
      <c r="GJ196" s="94"/>
    </row>
    <row r="197" spans="1:192" x14ac:dyDescent="0.25">
      <c r="A197" s="514"/>
      <c r="B197" s="95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94"/>
      <c r="AV197" s="94"/>
      <c r="AW197" s="94"/>
      <c r="AX197" s="94"/>
      <c r="AY197" s="118"/>
      <c r="AZ197" s="94"/>
      <c r="BA197" s="94"/>
      <c r="BB197" s="94"/>
      <c r="BC197" s="94"/>
      <c r="BD197" s="94"/>
      <c r="BE197" s="94"/>
      <c r="BF197" s="94"/>
      <c r="BG197" s="94"/>
      <c r="BH197" s="94"/>
      <c r="BI197" s="94"/>
      <c r="BJ197" s="94"/>
      <c r="BK197" s="94"/>
      <c r="BL197" s="94"/>
      <c r="BM197" s="94"/>
      <c r="BN197" s="94"/>
      <c r="BO197" s="94"/>
      <c r="BP197" s="94"/>
      <c r="BQ197" s="94"/>
      <c r="BR197" s="94"/>
      <c r="BS197" s="94"/>
      <c r="BT197" s="94"/>
      <c r="BU197" s="94"/>
      <c r="BV197" s="94"/>
      <c r="BW197" s="94"/>
      <c r="BX197" s="94"/>
      <c r="BY197" s="94"/>
      <c r="BZ197" s="94"/>
      <c r="CA197" s="94"/>
      <c r="CB197" s="94"/>
      <c r="EW197" s="94"/>
      <c r="EX197" s="94"/>
      <c r="EY197" s="94"/>
      <c r="EZ197" s="94"/>
      <c r="FA197" s="94"/>
      <c r="FB197" s="94"/>
      <c r="FC197" s="94"/>
      <c r="FD197" s="94"/>
      <c r="FE197" s="94"/>
      <c r="FF197" s="94"/>
      <c r="FG197" s="118"/>
      <c r="FH197" s="94"/>
      <c r="FI197" s="94"/>
      <c r="FJ197" s="94"/>
      <c r="FK197" s="94"/>
      <c r="FL197" s="94"/>
      <c r="FM197" s="94"/>
      <c r="FN197" s="94"/>
      <c r="FO197" s="94"/>
      <c r="FP197" s="94"/>
      <c r="FQ197" s="94"/>
      <c r="FR197" s="94"/>
      <c r="FS197" s="94"/>
      <c r="FT197" s="94"/>
      <c r="FU197" s="94"/>
      <c r="FV197" s="94"/>
      <c r="FW197" s="94"/>
      <c r="FX197" s="94"/>
      <c r="FY197" s="94"/>
      <c r="FZ197" s="94"/>
      <c r="GA197" s="94"/>
      <c r="GB197" s="94"/>
      <c r="GC197" s="94"/>
      <c r="GD197" s="94"/>
      <c r="GE197" s="94"/>
      <c r="GF197" s="94"/>
      <c r="GG197" s="94"/>
      <c r="GH197" s="94"/>
      <c r="GI197" s="94"/>
      <c r="GJ197" s="94"/>
    </row>
    <row r="198" spans="1:192" x14ac:dyDescent="0.25">
      <c r="A198" s="514"/>
      <c r="B198" s="95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4"/>
      <c r="AR198" s="94"/>
      <c r="AS198" s="94"/>
      <c r="AT198" s="94"/>
      <c r="AU198" s="94"/>
      <c r="AV198" s="94"/>
      <c r="AW198" s="94"/>
      <c r="AX198" s="94"/>
      <c r="AY198" s="118"/>
      <c r="AZ198" s="94"/>
      <c r="BA198" s="94"/>
      <c r="BB198" s="94"/>
      <c r="BC198" s="94"/>
      <c r="BD198" s="94"/>
      <c r="BE198" s="94"/>
      <c r="BF198" s="94"/>
      <c r="BG198" s="94"/>
      <c r="BH198" s="94"/>
      <c r="BI198" s="94"/>
      <c r="BJ198" s="94"/>
      <c r="BK198" s="94"/>
      <c r="BL198" s="94"/>
      <c r="BM198" s="94"/>
      <c r="BN198" s="94"/>
      <c r="BO198" s="94"/>
      <c r="BP198" s="94"/>
      <c r="BQ198" s="94"/>
      <c r="BR198" s="94"/>
      <c r="BS198" s="94"/>
      <c r="BT198" s="94"/>
      <c r="BU198" s="94"/>
      <c r="BV198" s="94"/>
      <c r="BW198" s="94"/>
      <c r="BX198" s="94"/>
      <c r="BY198" s="94"/>
      <c r="BZ198" s="94"/>
      <c r="CA198" s="94"/>
      <c r="CB198" s="94"/>
      <c r="EW198" s="94"/>
      <c r="EX198" s="94"/>
      <c r="EY198" s="94"/>
      <c r="EZ198" s="94"/>
      <c r="FA198" s="94"/>
      <c r="FB198" s="94"/>
      <c r="FC198" s="94"/>
      <c r="FD198" s="94"/>
      <c r="FE198" s="94"/>
      <c r="FF198" s="94"/>
      <c r="FG198" s="118"/>
      <c r="FH198" s="94"/>
      <c r="FI198" s="94"/>
      <c r="FJ198" s="94"/>
      <c r="FK198" s="94"/>
      <c r="FL198" s="94"/>
      <c r="FM198" s="94"/>
      <c r="FN198" s="94"/>
      <c r="FO198" s="94"/>
      <c r="FP198" s="94"/>
      <c r="FQ198" s="94"/>
      <c r="FR198" s="94"/>
      <c r="FS198" s="94"/>
      <c r="FT198" s="94"/>
      <c r="FU198" s="94"/>
      <c r="FV198" s="94"/>
      <c r="FW198" s="94"/>
      <c r="FX198" s="94"/>
      <c r="FY198" s="94"/>
      <c r="FZ198" s="94"/>
      <c r="GA198" s="94"/>
      <c r="GB198" s="94"/>
      <c r="GC198" s="94"/>
      <c r="GD198" s="94"/>
      <c r="GE198" s="94"/>
      <c r="GF198" s="94"/>
      <c r="GG198" s="94"/>
      <c r="GH198" s="94"/>
      <c r="GI198" s="94"/>
      <c r="GJ198" s="94"/>
    </row>
    <row r="199" spans="1:192" x14ac:dyDescent="0.25">
      <c r="A199" s="514"/>
      <c r="B199" s="95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  <c r="AM199" s="94"/>
      <c r="AN199" s="94"/>
      <c r="AO199" s="94"/>
      <c r="AP199" s="94"/>
      <c r="AQ199" s="94"/>
      <c r="AR199" s="94"/>
      <c r="AS199" s="94"/>
      <c r="AT199" s="94"/>
      <c r="AU199" s="94"/>
      <c r="AV199" s="94"/>
      <c r="AW199" s="94"/>
      <c r="AX199" s="94"/>
      <c r="AY199" s="118"/>
      <c r="AZ199" s="94"/>
      <c r="BA199" s="94"/>
      <c r="BB199" s="94"/>
      <c r="BC199" s="94"/>
      <c r="BD199" s="94"/>
      <c r="BE199" s="94"/>
      <c r="BF199" s="94"/>
      <c r="BG199" s="94"/>
      <c r="BH199" s="94"/>
      <c r="BI199" s="94"/>
      <c r="BJ199" s="94"/>
      <c r="BK199" s="94"/>
      <c r="BL199" s="94"/>
      <c r="BM199" s="94"/>
      <c r="BN199" s="94"/>
      <c r="BO199" s="94"/>
      <c r="BP199" s="94"/>
      <c r="BQ199" s="94"/>
      <c r="BR199" s="94"/>
      <c r="BS199" s="94"/>
      <c r="BT199" s="94"/>
      <c r="BU199" s="94"/>
      <c r="BV199" s="94"/>
      <c r="BW199" s="94"/>
      <c r="BX199" s="94"/>
      <c r="BY199" s="94"/>
      <c r="BZ199" s="94"/>
      <c r="CA199" s="94"/>
      <c r="CB199" s="94"/>
      <c r="EW199" s="94"/>
      <c r="EX199" s="94"/>
      <c r="EY199" s="94"/>
      <c r="EZ199" s="94"/>
      <c r="FA199" s="94"/>
      <c r="FB199" s="94"/>
      <c r="FC199" s="94"/>
      <c r="FD199" s="94"/>
      <c r="FE199" s="94"/>
      <c r="FF199" s="94"/>
      <c r="FG199" s="118"/>
      <c r="FH199" s="94"/>
      <c r="FI199" s="94"/>
      <c r="FJ199" s="94"/>
      <c r="FK199" s="94"/>
      <c r="FL199" s="94"/>
      <c r="FM199" s="94"/>
      <c r="FN199" s="94"/>
      <c r="FO199" s="94"/>
      <c r="FP199" s="94"/>
      <c r="FQ199" s="94"/>
      <c r="FR199" s="94"/>
      <c r="FS199" s="94"/>
      <c r="FT199" s="94"/>
      <c r="FU199" s="94"/>
      <c r="FV199" s="94"/>
      <c r="FW199" s="94"/>
      <c r="FX199" s="94"/>
      <c r="FY199" s="94"/>
      <c r="FZ199" s="94"/>
      <c r="GA199" s="94"/>
      <c r="GB199" s="94"/>
      <c r="GC199" s="94"/>
      <c r="GD199" s="94"/>
      <c r="GE199" s="94"/>
      <c r="GF199" s="94"/>
      <c r="GG199" s="94"/>
      <c r="GH199" s="94"/>
      <c r="GI199" s="94"/>
      <c r="GJ199" s="94"/>
    </row>
    <row r="200" spans="1:192" x14ac:dyDescent="0.25">
      <c r="A200" s="514"/>
      <c r="B200" s="95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4"/>
      <c r="AR200" s="94"/>
      <c r="AS200" s="94"/>
      <c r="AT200" s="94"/>
      <c r="AU200" s="94"/>
      <c r="AV200" s="94"/>
      <c r="AW200" s="94"/>
      <c r="AX200" s="94"/>
      <c r="AY200" s="118"/>
      <c r="AZ200" s="94"/>
      <c r="BA200" s="94"/>
      <c r="BB200" s="94"/>
      <c r="BC200" s="94"/>
      <c r="BD200" s="94"/>
      <c r="BE200" s="94"/>
      <c r="BF200" s="94"/>
      <c r="BG200" s="94"/>
      <c r="BH200" s="94"/>
      <c r="BI200" s="94"/>
      <c r="BJ200" s="94"/>
      <c r="BK200" s="94"/>
      <c r="BL200" s="94"/>
      <c r="BM200" s="94"/>
      <c r="BN200" s="94"/>
      <c r="BO200" s="94"/>
      <c r="BP200" s="94"/>
      <c r="BQ200" s="94"/>
      <c r="BR200" s="94"/>
      <c r="BS200" s="94"/>
      <c r="BT200" s="94"/>
      <c r="BU200" s="94"/>
      <c r="BV200" s="94"/>
      <c r="BW200" s="94"/>
      <c r="BX200" s="94"/>
      <c r="BY200" s="94"/>
      <c r="BZ200" s="94"/>
      <c r="CA200" s="94"/>
      <c r="CB200" s="94"/>
      <c r="EW200" s="94"/>
      <c r="EX200" s="94"/>
      <c r="EY200" s="94"/>
      <c r="EZ200" s="94"/>
      <c r="FA200" s="94"/>
      <c r="FB200" s="94"/>
      <c r="FC200" s="94"/>
      <c r="FD200" s="94"/>
      <c r="FE200" s="94"/>
      <c r="FF200" s="94"/>
      <c r="FG200" s="118"/>
      <c r="FH200" s="94"/>
      <c r="FI200" s="94"/>
      <c r="FJ200" s="94"/>
      <c r="FK200" s="94"/>
      <c r="FL200" s="94"/>
      <c r="FM200" s="94"/>
      <c r="FN200" s="94"/>
      <c r="FO200" s="94"/>
      <c r="FP200" s="94"/>
      <c r="FQ200" s="94"/>
      <c r="FR200" s="94"/>
      <c r="FS200" s="94"/>
      <c r="FT200" s="94"/>
      <c r="FU200" s="94"/>
      <c r="FV200" s="94"/>
      <c r="FW200" s="94"/>
      <c r="FX200" s="94"/>
      <c r="FY200" s="94"/>
      <c r="FZ200" s="94"/>
      <c r="GA200" s="94"/>
      <c r="GB200" s="94"/>
      <c r="GC200" s="94"/>
      <c r="GD200" s="94"/>
      <c r="GE200" s="94"/>
      <c r="GF200" s="94"/>
      <c r="GG200" s="94"/>
      <c r="GH200" s="94"/>
      <c r="GI200" s="94"/>
      <c r="GJ200" s="94"/>
    </row>
    <row r="201" spans="1:192" x14ac:dyDescent="0.25">
      <c r="A201" s="514"/>
      <c r="B201" s="95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4"/>
      <c r="AV201" s="94"/>
      <c r="AW201" s="94"/>
      <c r="AX201" s="94"/>
      <c r="AY201" s="118"/>
      <c r="AZ201" s="94"/>
      <c r="BA201" s="94"/>
      <c r="BB201" s="94"/>
      <c r="BC201" s="94"/>
      <c r="BD201" s="94"/>
      <c r="BE201" s="94"/>
      <c r="BF201" s="94"/>
      <c r="BG201" s="94"/>
      <c r="BH201" s="94"/>
      <c r="BI201" s="94"/>
      <c r="BJ201" s="94"/>
      <c r="BK201" s="94"/>
      <c r="BL201" s="94"/>
      <c r="BM201" s="94"/>
      <c r="BN201" s="94"/>
      <c r="BO201" s="94"/>
      <c r="BP201" s="94"/>
      <c r="BQ201" s="94"/>
      <c r="BR201" s="94"/>
      <c r="BS201" s="94"/>
      <c r="BT201" s="94"/>
      <c r="BU201" s="94"/>
      <c r="BV201" s="94"/>
      <c r="BW201" s="94"/>
      <c r="BX201" s="94"/>
      <c r="BY201" s="94"/>
      <c r="BZ201" s="94"/>
      <c r="CA201" s="94"/>
      <c r="CB201" s="94"/>
      <c r="EW201" s="94"/>
      <c r="EX201" s="94"/>
      <c r="EY201" s="94"/>
      <c r="EZ201" s="94"/>
      <c r="FA201" s="94"/>
      <c r="FB201" s="94"/>
      <c r="FC201" s="94"/>
      <c r="FD201" s="94"/>
      <c r="FE201" s="94"/>
      <c r="FF201" s="94"/>
      <c r="FG201" s="118"/>
      <c r="FH201" s="94"/>
      <c r="FI201" s="94"/>
      <c r="FJ201" s="94"/>
      <c r="FK201" s="94"/>
      <c r="FL201" s="94"/>
      <c r="FM201" s="94"/>
      <c r="FN201" s="94"/>
      <c r="FO201" s="94"/>
      <c r="FP201" s="94"/>
      <c r="FQ201" s="94"/>
      <c r="FR201" s="94"/>
      <c r="FS201" s="94"/>
      <c r="FT201" s="94"/>
      <c r="FU201" s="94"/>
      <c r="FV201" s="94"/>
      <c r="FW201" s="94"/>
      <c r="FX201" s="94"/>
      <c r="FY201" s="94"/>
      <c r="FZ201" s="94"/>
      <c r="GA201" s="94"/>
      <c r="GB201" s="94"/>
      <c r="GC201" s="94"/>
      <c r="GD201" s="94"/>
      <c r="GE201" s="94"/>
      <c r="GF201" s="94"/>
      <c r="GG201" s="94"/>
      <c r="GH201" s="94"/>
      <c r="GI201" s="94"/>
      <c r="GJ201" s="94"/>
    </row>
    <row r="202" spans="1:192" x14ac:dyDescent="0.25">
      <c r="A202" s="514"/>
      <c r="B202" s="95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  <c r="AW202" s="94"/>
      <c r="AX202" s="94"/>
      <c r="AY202" s="118"/>
      <c r="AZ202" s="94"/>
      <c r="BA202" s="94"/>
      <c r="BB202" s="94"/>
      <c r="BC202" s="94"/>
      <c r="BD202" s="94"/>
      <c r="BE202" s="94"/>
      <c r="BF202" s="94"/>
      <c r="BG202" s="94"/>
      <c r="BH202" s="94"/>
      <c r="BI202" s="94"/>
      <c r="BJ202" s="94"/>
      <c r="BK202" s="94"/>
      <c r="BL202" s="94"/>
      <c r="BM202" s="94"/>
      <c r="BN202" s="94"/>
      <c r="BO202" s="94"/>
      <c r="BP202" s="94"/>
      <c r="BQ202" s="94"/>
      <c r="BR202" s="94"/>
      <c r="BS202" s="94"/>
      <c r="BT202" s="94"/>
      <c r="BU202" s="94"/>
      <c r="BV202" s="94"/>
      <c r="BW202" s="94"/>
      <c r="BX202" s="94"/>
      <c r="BY202" s="94"/>
      <c r="BZ202" s="94"/>
      <c r="CA202" s="94"/>
      <c r="CB202" s="94"/>
      <c r="EW202" s="94"/>
      <c r="EX202" s="94"/>
      <c r="EY202" s="94"/>
      <c r="EZ202" s="94"/>
      <c r="FA202" s="94"/>
      <c r="FB202" s="94"/>
      <c r="FC202" s="94"/>
      <c r="FD202" s="94"/>
      <c r="FE202" s="94"/>
      <c r="FF202" s="94"/>
      <c r="FG202" s="118"/>
      <c r="FH202" s="94"/>
      <c r="FI202" s="94"/>
      <c r="FJ202" s="94"/>
      <c r="FK202" s="94"/>
      <c r="FL202" s="94"/>
      <c r="FM202" s="94"/>
      <c r="FN202" s="94"/>
      <c r="FO202" s="94"/>
      <c r="FP202" s="94"/>
      <c r="FQ202" s="94"/>
      <c r="FR202" s="94"/>
      <c r="FS202" s="94"/>
      <c r="FT202" s="94"/>
      <c r="FU202" s="94"/>
      <c r="FV202" s="94"/>
      <c r="FW202" s="94"/>
      <c r="FX202" s="94"/>
      <c r="FY202" s="94"/>
      <c r="FZ202" s="94"/>
      <c r="GA202" s="94"/>
      <c r="GB202" s="94"/>
      <c r="GC202" s="94"/>
      <c r="GD202" s="94"/>
      <c r="GE202" s="94"/>
      <c r="GF202" s="94"/>
      <c r="GG202" s="94"/>
      <c r="GH202" s="94"/>
      <c r="GI202" s="94"/>
      <c r="GJ202" s="94"/>
    </row>
    <row r="203" spans="1:192" x14ac:dyDescent="0.25">
      <c r="A203" s="514"/>
      <c r="B203" s="95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  <c r="AQ203" s="94"/>
      <c r="AR203" s="94"/>
      <c r="AS203" s="94"/>
      <c r="AT203" s="94"/>
      <c r="AU203" s="94"/>
      <c r="AV203" s="94"/>
      <c r="AW203" s="94"/>
      <c r="AX203" s="94"/>
      <c r="AY203" s="118"/>
      <c r="AZ203" s="94"/>
      <c r="BA203" s="94"/>
      <c r="BB203" s="94"/>
      <c r="BC203" s="94"/>
      <c r="BD203" s="94"/>
      <c r="BE203" s="94"/>
      <c r="BF203" s="94"/>
      <c r="BG203" s="94"/>
      <c r="BH203" s="94"/>
      <c r="BI203" s="94"/>
      <c r="BJ203" s="94"/>
      <c r="BK203" s="94"/>
      <c r="BL203" s="94"/>
      <c r="BM203" s="94"/>
      <c r="BN203" s="94"/>
      <c r="BO203" s="94"/>
      <c r="BP203" s="94"/>
      <c r="BQ203" s="94"/>
      <c r="BR203" s="94"/>
      <c r="BS203" s="94"/>
      <c r="BT203" s="94"/>
      <c r="BU203" s="94"/>
      <c r="BV203" s="94"/>
      <c r="BW203" s="94"/>
      <c r="BX203" s="94"/>
      <c r="BY203" s="94"/>
      <c r="BZ203" s="94"/>
      <c r="CA203" s="94"/>
      <c r="CB203" s="94"/>
      <c r="EW203" s="94"/>
      <c r="EX203" s="94"/>
      <c r="EY203" s="94"/>
      <c r="EZ203" s="94"/>
      <c r="FA203" s="94"/>
      <c r="FB203" s="94"/>
      <c r="FC203" s="94"/>
      <c r="FD203" s="94"/>
      <c r="FE203" s="94"/>
      <c r="FF203" s="94"/>
      <c r="FG203" s="118"/>
      <c r="FH203" s="94"/>
      <c r="FI203" s="94"/>
      <c r="FJ203" s="94"/>
      <c r="FK203" s="94"/>
      <c r="FL203" s="94"/>
      <c r="FM203" s="94"/>
      <c r="FN203" s="94"/>
      <c r="FO203" s="94"/>
      <c r="FP203" s="94"/>
      <c r="FQ203" s="94"/>
      <c r="FR203" s="94"/>
      <c r="FS203" s="94"/>
      <c r="FT203" s="94"/>
      <c r="FU203" s="94"/>
      <c r="FV203" s="94"/>
      <c r="FW203" s="94"/>
      <c r="FX203" s="94"/>
      <c r="FY203" s="94"/>
      <c r="FZ203" s="94"/>
      <c r="GA203" s="94"/>
      <c r="GB203" s="94"/>
      <c r="GC203" s="94"/>
      <c r="GD203" s="94"/>
      <c r="GE203" s="94"/>
      <c r="GF203" s="94"/>
      <c r="GG203" s="94"/>
      <c r="GH203" s="94"/>
      <c r="GI203" s="94"/>
      <c r="GJ203" s="94"/>
    </row>
    <row r="204" spans="1:192" x14ac:dyDescent="0.25">
      <c r="A204" s="514"/>
      <c r="B204" s="95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  <c r="AR204" s="94"/>
      <c r="AS204" s="94"/>
      <c r="AT204" s="94"/>
      <c r="AU204" s="94"/>
      <c r="AV204" s="94"/>
      <c r="AW204" s="94"/>
      <c r="AX204" s="94"/>
      <c r="AY204" s="118"/>
      <c r="AZ204" s="94"/>
      <c r="BA204" s="94"/>
      <c r="BB204" s="94"/>
      <c r="BC204" s="94"/>
      <c r="BD204" s="94"/>
      <c r="BE204" s="94"/>
      <c r="BF204" s="94"/>
      <c r="BG204" s="94"/>
      <c r="BH204" s="94"/>
      <c r="BI204" s="94"/>
      <c r="BJ204" s="94"/>
      <c r="BK204" s="94"/>
      <c r="BL204" s="94"/>
      <c r="BM204" s="94"/>
      <c r="BN204" s="94"/>
      <c r="BO204" s="94"/>
      <c r="BP204" s="94"/>
      <c r="BQ204" s="94"/>
      <c r="BR204" s="94"/>
      <c r="BS204" s="94"/>
      <c r="BT204" s="94"/>
      <c r="BU204" s="94"/>
      <c r="BV204" s="94"/>
      <c r="BW204" s="94"/>
      <c r="BX204" s="94"/>
      <c r="BY204" s="94"/>
      <c r="BZ204" s="94"/>
      <c r="CA204" s="94"/>
      <c r="CB204" s="94"/>
      <c r="EW204" s="94"/>
      <c r="EX204" s="94"/>
      <c r="EY204" s="94"/>
      <c r="EZ204" s="94"/>
      <c r="FA204" s="94"/>
      <c r="FB204" s="94"/>
      <c r="FC204" s="94"/>
      <c r="FD204" s="94"/>
      <c r="FE204" s="94"/>
      <c r="FF204" s="94"/>
      <c r="FG204" s="118"/>
      <c r="FH204" s="94"/>
      <c r="FI204" s="94"/>
      <c r="FJ204" s="94"/>
      <c r="FK204" s="94"/>
      <c r="FL204" s="94"/>
      <c r="FM204" s="94"/>
      <c r="FN204" s="94"/>
      <c r="FO204" s="94"/>
      <c r="FP204" s="94"/>
      <c r="FQ204" s="94"/>
      <c r="FR204" s="94"/>
      <c r="FS204" s="94"/>
      <c r="FT204" s="94"/>
      <c r="FU204" s="94"/>
      <c r="FV204" s="94"/>
      <c r="FW204" s="94"/>
      <c r="FX204" s="94"/>
      <c r="FY204" s="94"/>
      <c r="FZ204" s="94"/>
      <c r="GA204" s="94"/>
      <c r="GB204" s="94"/>
      <c r="GC204" s="94"/>
      <c r="GD204" s="94"/>
      <c r="GE204" s="94"/>
      <c r="GF204" s="94"/>
      <c r="GG204" s="94"/>
      <c r="GH204" s="94"/>
      <c r="GI204" s="94"/>
      <c r="GJ204" s="94"/>
    </row>
    <row r="205" spans="1:192" x14ac:dyDescent="0.25">
      <c r="A205" s="514"/>
      <c r="B205" s="95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/>
      <c r="AQ205" s="94"/>
      <c r="AR205" s="94"/>
      <c r="AS205" s="94"/>
      <c r="AT205" s="94"/>
      <c r="AU205" s="94"/>
      <c r="AV205" s="94"/>
      <c r="AW205" s="94"/>
      <c r="AX205" s="94"/>
      <c r="AY205" s="118"/>
      <c r="AZ205" s="94"/>
      <c r="BA205" s="94"/>
      <c r="BB205" s="94"/>
      <c r="BC205" s="94"/>
      <c r="BD205" s="94"/>
      <c r="BE205" s="94"/>
      <c r="BF205" s="94"/>
      <c r="BG205" s="94"/>
      <c r="BH205" s="94"/>
      <c r="BI205" s="94"/>
      <c r="BJ205" s="94"/>
      <c r="BK205" s="94"/>
      <c r="BL205" s="94"/>
      <c r="BM205" s="94"/>
      <c r="BN205" s="94"/>
      <c r="BO205" s="94"/>
      <c r="BP205" s="94"/>
      <c r="BQ205" s="94"/>
      <c r="BR205" s="94"/>
      <c r="BS205" s="94"/>
      <c r="BT205" s="94"/>
      <c r="BU205" s="94"/>
      <c r="BV205" s="94"/>
      <c r="BW205" s="94"/>
      <c r="BX205" s="94"/>
      <c r="BY205" s="94"/>
      <c r="BZ205" s="94"/>
      <c r="CA205" s="94"/>
      <c r="CB205" s="94"/>
      <c r="EW205" s="94"/>
      <c r="EX205" s="94"/>
      <c r="EY205" s="94"/>
      <c r="EZ205" s="94"/>
      <c r="FA205" s="94"/>
      <c r="FB205" s="94"/>
      <c r="FC205" s="94"/>
      <c r="FD205" s="94"/>
      <c r="FE205" s="94"/>
      <c r="FF205" s="94"/>
      <c r="FG205" s="118"/>
      <c r="FH205" s="94"/>
      <c r="FI205" s="94"/>
      <c r="FJ205" s="94"/>
      <c r="FK205" s="94"/>
      <c r="FL205" s="94"/>
      <c r="FM205" s="94"/>
      <c r="FN205" s="94"/>
      <c r="FO205" s="94"/>
      <c r="FP205" s="94"/>
      <c r="FQ205" s="94"/>
      <c r="FR205" s="94"/>
      <c r="FS205" s="94"/>
      <c r="FT205" s="94"/>
      <c r="FU205" s="94"/>
      <c r="FV205" s="94"/>
      <c r="FW205" s="94"/>
      <c r="FX205" s="94"/>
      <c r="FY205" s="94"/>
      <c r="FZ205" s="94"/>
      <c r="GA205" s="94"/>
      <c r="GB205" s="94"/>
      <c r="GC205" s="94"/>
      <c r="GD205" s="94"/>
      <c r="GE205" s="94"/>
      <c r="GF205" s="94"/>
      <c r="GG205" s="94"/>
      <c r="GH205" s="94"/>
      <c r="GI205" s="94"/>
      <c r="GJ205" s="94"/>
    </row>
    <row r="206" spans="1:192" x14ac:dyDescent="0.25">
      <c r="A206" s="514"/>
      <c r="B206" s="95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94"/>
      <c r="AV206" s="94"/>
      <c r="AW206" s="94"/>
      <c r="AX206" s="94"/>
      <c r="AY206" s="118"/>
      <c r="AZ206" s="94"/>
      <c r="BA206" s="94"/>
      <c r="BB206" s="94"/>
      <c r="BC206" s="94"/>
      <c r="BD206" s="94"/>
      <c r="BE206" s="94"/>
      <c r="BF206" s="94"/>
      <c r="BG206" s="94"/>
      <c r="BH206" s="94"/>
      <c r="BI206" s="94"/>
      <c r="BJ206" s="94"/>
      <c r="BK206" s="94"/>
      <c r="BL206" s="94"/>
      <c r="BM206" s="94"/>
      <c r="BN206" s="94"/>
      <c r="BO206" s="94"/>
      <c r="BP206" s="94"/>
      <c r="BQ206" s="94"/>
      <c r="BR206" s="94"/>
      <c r="BS206" s="94"/>
      <c r="BT206" s="94"/>
      <c r="BU206" s="94"/>
      <c r="BV206" s="94"/>
      <c r="BW206" s="94"/>
      <c r="BX206" s="94"/>
      <c r="BY206" s="94"/>
      <c r="BZ206" s="94"/>
      <c r="CA206" s="94"/>
      <c r="CB206" s="94"/>
      <c r="EW206" s="94"/>
      <c r="EX206" s="94"/>
      <c r="EY206" s="94"/>
      <c r="EZ206" s="94"/>
      <c r="FA206" s="94"/>
      <c r="FB206" s="94"/>
      <c r="FC206" s="94"/>
      <c r="FD206" s="94"/>
      <c r="FE206" s="94"/>
      <c r="FF206" s="94"/>
      <c r="FG206" s="118"/>
      <c r="FH206" s="94"/>
      <c r="FI206" s="94"/>
      <c r="FJ206" s="94"/>
      <c r="FK206" s="94"/>
      <c r="FL206" s="94"/>
      <c r="FM206" s="94"/>
      <c r="FN206" s="94"/>
      <c r="FO206" s="94"/>
      <c r="FP206" s="94"/>
      <c r="FQ206" s="94"/>
      <c r="FR206" s="94"/>
      <c r="FS206" s="94"/>
      <c r="FT206" s="94"/>
      <c r="FU206" s="94"/>
      <c r="FV206" s="94"/>
      <c r="FW206" s="94"/>
      <c r="FX206" s="94"/>
      <c r="FY206" s="94"/>
      <c r="FZ206" s="94"/>
      <c r="GA206" s="94"/>
      <c r="GB206" s="94"/>
      <c r="GC206" s="94"/>
      <c r="GD206" s="94"/>
      <c r="GE206" s="94"/>
      <c r="GF206" s="94"/>
      <c r="GG206" s="94"/>
      <c r="GH206" s="94"/>
      <c r="GI206" s="94"/>
      <c r="GJ206" s="94"/>
    </row>
    <row r="207" spans="1:192" x14ac:dyDescent="0.25">
      <c r="A207" s="514"/>
      <c r="B207" s="95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4"/>
      <c r="AO207" s="94"/>
      <c r="AP207" s="94"/>
      <c r="AQ207" s="94"/>
      <c r="AR207" s="94"/>
      <c r="AS207" s="94"/>
      <c r="AT207" s="94"/>
      <c r="AU207" s="94"/>
      <c r="AV207" s="94"/>
      <c r="AW207" s="94"/>
      <c r="AX207" s="94"/>
      <c r="AY207" s="118"/>
      <c r="AZ207" s="94"/>
      <c r="BA207" s="94"/>
      <c r="BB207" s="94"/>
      <c r="BC207" s="94"/>
      <c r="BD207" s="94"/>
      <c r="BE207" s="94"/>
      <c r="BF207" s="94"/>
      <c r="BG207" s="94"/>
      <c r="BH207" s="94"/>
      <c r="BI207" s="94"/>
      <c r="BJ207" s="94"/>
      <c r="BK207" s="94"/>
      <c r="BL207" s="94"/>
      <c r="BM207" s="94"/>
      <c r="BN207" s="94"/>
      <c r="BO207" s="94"/>
      <c r="BP207" s="94"/>
      <c r="BQ207" s="94"/>
      <c r="BR207" s="94"/>
      <c r="BS207" s="94"/>
      <c r="BT207" s="94"/>
      <c r="BU207" s="94"/>
      <c r="BV207" s="94"/>
      <c r="BW207" s="94"/>
      <c r="BX207" s="94"/>
      <c r="BY207" s="94"/>
      <c r="BZ207" s="94"/>
      <c r="CA207" s="94"/>
      <c r="CB207" s="94"/>
      <c r="EW207" s="94"/>
      <c r="EX207" s="94"/>
      <c r="EY207" s="94"/>
      <c r="EZ207" s="94"/>
      <c r="FA207" s="94"/>
      <c r="FB207" s="94"/>
      <c r="FC207" s="94"/>
      <c r="FD207" s="94"/>
      <c r="FE207" s="94"/>
      <c r="FF207" s="94"/>
      <c r="FG207" s="118"/>
      <c r="FH207" s="94"/>
      <c r="FI207" s="94"/>
      <c r="FJ207" s="94"/>
      <c r="FK207" s="94"/>
      <c r="FL207" s="94"/>
      <c r="FM207" s="94"/>
      <c r="FN207" s="94"/>
      <c r="FO207" s="94"/>
      <c r="FP207" s="94"/>
      <c r="FQ207" s="94"/>
      <c r="FR207" s="94"/>
      <c r="FS207" s="94"/>
      <c r="FT207" s="94"/>
      <c r="FU207" s="94"/>
      <c r="FV207" s="94"/>
      <c r="FW207" s="94"/>
      <c r="FX207" s="94"/>
      <c r="FY207" s="94"/>
      <c r="FZ207" s="94"/>
      <c r="GA207" s="94"/>
      <c r="GB207" s="94"/>
      <c r="GC207" s="94"/>
      <c r="GD207" s="94"/>
      <c r="GE207" s="94"/>
      <c r="GF207" s="94"/>
      <c r="GG207" s="94"/>
      <c r="GH207" s="94"/>
      <c r="GI207" s="94"/>
      <c r="GJ207" s="94"/>
    </row>
    <row r="208" spans="1:192" x14ac:dyDescent="0.25">
      <c r="A208" s="514"/>
      <c r="B208" s="95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4"/>
      <c r="AY208" s="118"/>
      <c r="AZ208" s="94"/>
      <c r="BA208" s="94"/>
      <c r="BB208" s="94"/>
      <c r="BC208" s="94"/>
      <c r="BD208" s="94"/>
      <c r="BE208" s="94"/>
      <c r="BF208" s="94"/>
      <c r="BG208" s="94"/>
      <c r="BH208" s="94"/>
      <c r="BI208" s="94"/>
      <c r="BJ208" s="94"/>
      <c r="BK208" s="94"/>
      <c r="BL208" s="94"/>
      <c r="BM208" s="94"/>
      <c r="BN208" s="94"/>
      <c r="BO208" s="94"/>
      <c r="BP208" s="94"/>
      <c r="BQ208" s="94"/>
      <c r="BR208" s="94"/>
      <c r="BS208" s="94"/>
      <c r="BT208" s="94"/>
      <c r="BU208" s="94"/>
      <c r="BV208" s="94"/>
      <c r="BW208" s="94"/>
      <c r="BX208" s="94"/>
      <c r="BY208" s="94"/>
      <c r="BZ208" s="94"/>
      <c r="CA208" s="94"/>
      <c r="CB208" s="94"/>
      <c r="EW208" s="94"/>
      <c r="EX208" s="94"/>
      <c r="EY208" s="94"/>
      <c r="EZ208" s="94"/>
      <c r="FA208" s="94"/>
      <c r="FB208" s="94"/>
      <c r="FC208" s="94"/>
      <c r="FD208" s="94"/>
      <c r="FE208" s="94"/>
      <c r="FF208" s="94"/>
      <c r="FG208" s="118"/>
      <c r="FH208" s="94"/>
      <c r="FI208" s="94"/>
      <c r="FJ208" s="94"/>
      <c r="FK208" s="94"/>
      <c r="FL208" s="94"/>
      <c r="FM208" s="94"/>
      <c r="FN208" s="94"/>
      <c r="FO208" s="94"/>
      <c r="FP208" s="94"/>
      <c r="FQ208" s="94"/>
      <c r="FR208" s="94"/>
      <c r="FS208" s="94"/>
      <c r="FT208" s="94"/>
      <c r="FU208" s="94"/>
      <c r="FV208" s="94"/>
      <c r="FW208" s="94"/>
      <c r="FX208" s="94"/>
      <c r="FY208" s="94"/>
      <c r="FZ208" s="94"/>
      <c r="GA208" s="94"/>
      <c r="GB208" s="94"/>
      <c r="GC208" s="94"/>
      <c r="GD208" s="94"/>
      <c r="GE208" s="94"/>
      <c r="GF208" s="94"/>
      <c r="GG208" s="94"/>
      <c r="GH208" s="94"/>
      <c r="GI208" s="94"/>
      <c r="GJ208" s="94"/>
    </row>
    <row r="209" spans="1:192" x14ac:dyDescent="0.25">
      <c r="A209" s="514"/>
      <c r="B209" s="95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4"/>
      <c r="AV209" s="94"/>
      <c r="AW209" s="94"/>
      <c r="AX209" s="94"/>
      <c r="AY209" s="118"/>
      <c r="AZ209" s="94"/>
      <c r="BA209" s="94"/>
      <c r="BB209" s="94"/>
      <c r="BC209" s="94"/>
      <c r="BD209" s="94"/>
      <c r="BE209" s="94"/>
      <c r="BF209" s="94"/>
      <c r="BG209" s="94"/>
      <c r="BH209" s="94"/>
      <c r="BI209" s="94"/>
      <c r="BJ209" s="94"/>
      <c r="BK209" s="94"/>
      <c r="BL209" s="94"/>
      <c r="BM209" s="94"/>
      <c r="BN209" s="94"/>
      <c r="BO209" s="94"/>
      <c r="BP209" s="94"/>
      <c r="BQ209" s="94"/>
      <c r="BR209" s="94"/>
      <c r="BS209" s="94"/>
      <c r="BT209" s="94"/>
      <c r="BU209" s="94"/>
      <c r="BV209" s="94"/>
      <c r="BW209" s="94"/>
      <c r="BX209" s="94"/>
      <c r="BY209" s="94"/>
      <c r="BZ209" s="94"/>
      <c r="CA209" s="94"/>
      <c r="CB209" s="94"/>
      <c r="EW209" s="94"/>
      <c r="EX209" s="94"/>
      <c r="EY209" s="94"/>
      <c r="EZ209" s="94"/>
      <c r="FA209" s="94"/>
      <c r="FB209" s="94"/>
      <c r="FC209" s="94"/>
      <c r="FD209" s="94"/>
      <c r="FE209" s="94"/>
      <c r="FF209" s="94"/>
      <c r="FG209" s="118"/>
      <c r="FH209" s="94"/>
      <c r="FI209" s="94"/>
      <c r="FJ209" s="94"/>
      <c r="FK209" s="94"/>
      <c r="FL209" s="94"/>
      <c r="FM209" s="94"/>
      <c r="FN209" s="94"/>
      <c r="FO209" s="94"/>
      <c r="FP209" s="94"/>
      <c r="FQ209" s="94"/>
      <c r="FR209" s="94"/>
      <c r="FS209" s="94"/>
      <c r="FT209" s="94"/>
      <c r="FU209" s="94"/>
      <c r="FV209" s="94"/>
      <c r="FW209" s="94"/>
      <c r="FX209" s="94"/>
      <c r="FY209" s="94"/>
      <c r="FZ209" s="94"/>
      <c r="GA209" s="94"/>
      <c r="GB209" s="94"/>
      <c r="GC209" s="94"/>
      <c r="GD209" s="94"/>
      <c r="GE209" s="94"/>
      <c r="GF209" s="94"/>
      <c r="GG209" s="94"/>
      <c r="GH209" s="94"/>
      <c r="GI209" s="94"/>
      <c r="GJ209" s="94"/>
    </row>
    <row r="210" spans="1:192" x14ac:dyDescent="0.25">
      <c r="A210" s="514"/>
      <c r="B210" s="95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  <c r="AM210" s="94"/>
      <c r="AN210" s="94"/>
      <c r="AO210" s="94"/>
      <c r="AP210" s="94"/>
      <c r="AQ210" s="94"/>
      <c r="AR210" s="94"/>
      <c r="AS210" s="94"/>
      <c r="AT210" s="94"/>
      <c r="AU210" s="94"/>
      <c r="AV210" s="94"/>
      <c r="AW210" s="94"/>
      <c r="AX210" s="94"/>
      <c r="AY210" s="118"/>
      <c r="AZ210" s="94"/>
      <c r="BA210" s="94"/>
      <c r="BB210" s="94"/>
      <c r="BC210" s="94"/>
      <c r="BD210" s="94"/>
      <c r="BE210" s="94"/>
      <c r="BF210" s="94"/>
      <c r="BG210" s="94"/>
      <c r="BH210" s="94"/>
      <c r="BI210" s="94"/>
      <c r="BJ210" s="94"/>
      <c r="BK210" s="94"/>
      <c r="BL210" s="94"/>
      <c r="BM210" s="94"/>
      <c r="BN210" s="94"/>
      <c r="BO210" s="94"/>
      <c r="BP210" s="94"/>
      <c r="BQ210" s="94"/>
      <c r="BR210" s="94"/>
      <c r="BS210" s="94"/>
      <c r="BT210" s="94"/>
      <c r="BU210" s="94"/>
      <c r="BV210" s="94"/>
      <c r="BW210" s="94"/>
      <c r="BX210" s="94"/>
      <c r="BY210" s="94"/>
      <c r="BZ210" s="94"/>
      <c r="CA210" s="94"/>
      <c r="CB210" s="94"/>
      <c r="EW210" s="94"/>
      <c r="EX210" s="94"/>
      <c r="EY210" s="94"/>
      <c r="EZ210" s="94"/>
      <c r="FA210" s="94"/>
      <c r="FB210" s="94"/>
      <c r="FC210" s="94"/>
      <c r="FD210" s="94"/>
      <c r="FE210" s="94"/>
      <c r="FF210" s="94"/>
      <c r="FG210" s="118"/>
      <c r="FH210" s="94"/>
      <c r="FI210" s="94"/>
      <c r="FJ210" s="94"/>
      <c r="FK210" s="94"/>
      <c r="FL210" s="94"/>
      <c r="FM210" s="94"/>
      <c r="FN210" s="94"/>
      <c r="FO210" s="94"/>
      <c r="FP210" s="94"/>
      <c r="FQ210" s="94"/>
      <c r="FR210" s="94"/>
      <c r="FS210" s="94"/>
      <c r="FT210" s="94"/>
      <c r="FU210" s="94"/>
      <c r="FV210" s="94"/>
      <c r="FW210" s="94"/>
      <c r="FX210" s="94"/>
      <c r="FY210" s="94"/>
      <c r="FZ210" s="94"/>
      <c r="GA210" s="94"/>
      <c r="GB210" s="94"/>
      <c r="GC210" s="94"/>
      <c r="GD210" s="94"/>
      <c r="GE210" s="94"/>
      <c r="GF210" s="94"/>
      <c r="GG210" s="94"/>
      <c r="GH210" s="94"/>
      <c r="GI210" s="94"/>
      <c r="GJ210" s="94"/>
    </row>
    <row r="211" spans="1:192" x14ac:dyDescent="0.25">
      <c r="A211" s="514"/>
      <c r="B211" s="95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4"/>
      <c r="AV211" s="94"/>
      <c r="AW211" s="94"/>
      <c r="AX211" s="94"/>
      <c r="AY211" s="118"/>
      <c r="AZ211" s="94"/>
      <c r="BA211" s="94"/>
      <c r="BB211" s="94"/>
      <c r="BC211" s="94"/>
      <c r="BD211" s="94"/>
      <c r="BE211" s="94"/>
      <c r="BF211" s="94"/>
      <c r="BG211" s="94"/>
      <c r="BH211" s="94"/>
      <c r="BI211" s="94"/>
      <c r="BJ211" s="94"/>
      <c r="BK211" s="94"/>
      <c r="BL211" s="94"/>
      <c r="BM211" s="94"/>
      <c r="BN211" s="94"/>
      <c r="BO211" s="94"/>
      <c r="BP211" s="94"/>
      <c r="BQ211" s="94"/>
      <c r="BR211" s="94"/>
      <c r="BS211" s="94"/>
      <c r="BT211" s="94"/>
      <c r="BU211" s="94"/>
      <c r="BV211" s="94"/>
      <c r="BW211" s="94"/>
      <c r="BX211" s="94"/>
      <c r="BY211" s="94"/>
      <c r="BZ211" s="94"/>
      <c r="CA211" s="94"/>
      <c r="CB211" s="94"/>
      <c r="EW211" s="94"/>
      <c r="EX211" s="94"/>
      <c r="EY211" s="94"/>
      <c r="EZ211" s="94"/>
      <c r="FA211" s="94"/>
      <c r="FB211" s="94"/>
      <c r="FC211" s="94"/>
      <c r="FD211" s="94"/>
      <c r="FE211" s="94"/>
      <c r="FF211" s="94"/>
      <c r="FG211" s="118"/>
      <c r="FH211" s="94"/>
      <c r="FI211" s="94"/>
      <c r="FJ211" s="94"/>
      <c r="FK211" s="94"/>
      <c r="FL211" s="94"/>
      <c r="FM211" s="94"/>
      <c r="FN211" s="94"/>
      <c r="FO211" s="94"/>
      <c r="FP211" s="94"/>
      <c r="FQ211" s="94"/>
      <c r="FR211" s="94"/>
      <c r="FS211" s="94"/>
      <c r="FT211" s="94"/>
      <c r="FU211" s="94"/>
      <c r="FV211" s="94"/>
      <c r="FW211" s="94"/>
      <c r="FX211" s="94"/>
      <c r="FY211" s="94"/>
      <c r="FZ211" s="94"/>
      <c r="GA211" s="94"/>
      <c r="GB211" s="94"/>
      <c r="GC211" s="94"/>
      <c r="GD211" s="94"/>
      <c r="GE211" s="94"/>
      <c r="GF211" s="94"/>
      <c r="GG211" s="94"/>
      <c r="GH211" s="94"/>
      <c r="GI211" s="94"/>
      <c r="GJ211" s="94"/>
    </row>
    <row r="212" spans="1:192" x14ac:dyDescent="0.25">
      <c r="A212" s="514"/>
      <c r="B212" s="95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94"/>
      <c r="AV212" s="94"/>
      <c r="AW212" s="94"/>
      <c r="AX212" s="94"/>
      <c r="AY212" s="118"/>
      <c r="AZ212" s="94"/>
      <c r="BA212" s="94"/>
      <c r="BB212" s="94"/>
      <c r="BC212" s="94"/>
      <c r="BD212" s="94"/>
      <c r="BE212" s="94"/>
      <c r="BF212" s="94"/>
      <c r="BG212" s="94"/>
      <c r="BH212" s="94"/>
      <c r="BI212" s="94"/>
      <c r="BJ212" s="94"/>
      <c r="BK212" s="94"/>
      <c r="BL212" s="94"/>
      <c r="BM212" s="94"/>
      <c r="BN212" s="94"/>
      <c r="BO212" s="94"/>
      <c r="BP212" s="94"/>
      <c r="BQ212" s="94"/>
      <c r="BR212" s="94"/>
      <c r="BS212" s="94"/>
      <c r="BT212" s="94"/>
      <c r="BU212" s="94"/>
      <c r="BV212" s="94"/>
      <c r="BW212" s="94"/>
      <c r="BX212" s="94"/>
      <c r="BY212" s="94"/>
      <c r="BZ212" s="94"/>
      <c r="CA212" s="94"/>
      <c r="CB212" s="94"/>
      <c r="EW212" s="94"/>
      <c r="EX212" s="94"/>
      <c r="EY212" s="94"/>
      <c r="EZ212" s="94"/>
      <c r="FA212" s="94"/>
      <c r="FB212" s="94"/>
      <c r="FC212" s="94"/>
      <c r="FD212" s="94"/>
      <c r="FE212" s="94"/>
      <c r="FF212" s="94"/>
      <c r="FG212" s="118"/>
      <c r="FH212" s="94"/>
      <c r="FI212" s="94"/>
      <c r="FJ212" s="94"/>
      <c r="FK212" s="94"/>
      <c r="FL212" s="94"/>
      <c r="FM212" s="94"/>
      <c r="FN212" s="94"/>
      <c r="FO212" s="94"/>
      <c r="FP212" s="94"/>
      <c r="FQ212" s="94"/>
      <c r="FR212" s="94"/>
      <c r="FS212" s="94"/>
      <c r="FT212" s="94"/>
      <c r="FU212" s="94"/>
      <c r="FV212" s="94"/>
      <c r="FW212" s="94"/>
      <c r="FX212" s="94"/>
      <c r="FY212" s="94"/>
      <c r="FZ212" s="94"/>
      <c r="GA212" s="94"/>
      <c r="GB212" s="94"/>
      <c r="GC212" s="94"/>
      <c r="GD212" s="94"/>
      <c r="GE212" s="94"/>
      <c r="GF212" s="94"/>
      <c r="GG212" s="94"/>
      <c r="GH212" s="94"/>
      <c r="GI212" s="94"/>
      <c r="GJ212" s="94"/>
    </row>
    <row r="213" spans="1:192" x14ac:dyDescent="0.25">
      <c r="A213" s="514"/>
      <c r="B213" s="95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  <c r="AM213" s="94"/>
      <c r="AN213" s="94"/>
      <c r="AO213" s="94"/>
      <c r="AP213" s="94"/>
      <c r="AQ213" s="94"/>
      <c r="AR213" s="94"/>
      <c r="AS213" s="94"/>
      <c r="AT213" s="94"/>
      <c r="AU213" s="94"/>
      <c r="AV213" s="94"/>
      <c r="AW213" s="94"/>
      <c r="AX213" s="94"/>
      <c r="AY213" s="118"/>
      <c r="AZ213" s="94"/>
      <c r="BA213" s="94"/>
      <c r="BB213" s="94"/>
      <c r="BC213" s="94"/>
      <c r="BD213" s="94"/>
      <c r="BE213" s="94"/>
      <c r="BF213" s="94"/>
      <c r="BG213" s="94"/>
      <c r="BH213" s="94"/>
      <c r="BI213" s="94"/>
      <c r="BJ213" s="94"/>
      <c r="BK213" s="94"/>
      <c r="BL213" s="94"/>
      <c r="BM213" s="94"/>
      <c r="BN213" s="94"/>
      <c r="BO213" s="94"/>
      <c r="BP213" s="94"/>
      <c r="BQ213" s="94"/>
      <c r="BR213" s="94"/>
      <c r="BS213" s="94"/>
      <c r="BT213" s="94"/>
      <c r="BU213" s="94"/>
      <c r="BV213" s="94"/>
      <c r="BW213" s="94"/>
      <c r="BX213" s="94"/>
      <c r="BY213" s="94"/>
      <c r="BZ213" s="94"/>
      <c r="CA213" s="94"/>
      <c r="CB213" s="94"/>
      <c r="EW213" s="94"/>
      <c r="EX213" s="94"/>
      <c r="EY213" s="94"/>
      <c r="EZ213" s="94"/>
      <c r="FA213" s="94"/>
      <c r="FB213" s="94"/>
      <c r="FC213" s="94"/>
      <c r="FD213" s="94"/>
      <c r="FE213" s="94"/>
      <c r="FF213" s="94"/>
      <c r="FG213" s="118"/>
      <c r="FH213" s="94"/>
      <c r="FI213" s="94"/>
      <c r="FJ213" s="94"/>
      <c r="FK213" s="94"/>
      <c r="FL213" s="94"/>
      <c r="FM213" s="94"/>
      <c r="FN213" s="94"/>
      <c r="FO213" s="94"/>
      <c r="FP213" s="94"/>
      <c r="FQ213" s="94"/>
      <c r="FR213" s="94"/>
      <c r="FS213" s="94"/>
      <c r="FT213" s="94"/>
      <c r="FU213" s="94"/>
      <c r="FV213" s="94"/>
      <c r="FW213" s="94"/>
      <c r="FX213" s="94"/>
      <c r="FY213" s="94"/>
      <c r="FZ213" s="94"/>
      <c r="GA213" s="94"/>
      <c r="GB213" s="94"/>
      <c r="GC213" s="94"/>
      <c r="GD213" s="94"/>
      <c r="GE213" s="94"/>
      <c r="GF213" s="94"/>
      <c r="GG213" s="94"/>
      <c r="GH213" s="94"/>
      <c r="GI213" s="94"/>
      <c r="GJ213" s="94"/>
    </row>
    <row r="214" spans="1:192" x14ac:dyDescent="0.25">
      <c r="A214" s="514"/>
      <c r="B214" s="95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  <c r="AN214" s="94"/>
      <c r="AO214" s="94"/>
      <c r="AP214" s="94"/>
      <c r="AQ214" s="94"/>
      <c r="AR214" s="94"/>
      <c r="AS214" s="94"/>
      <c r="AT214" s="94"/>
      <c r="AU214" s="94"/>
      <c r="AV214" s="94"/>
      <c r="AW214" s="94"/>
      <c r="AX214" s="94"/>
      <c r="AY214" s="118"/>
      <c r="AZ214" s="94"/>
      <c r="BA214" s="94"/>
      <c r="BB214" s="94"/>
      <c r="BC214" s="94"/>
      <c r="BD214" s="94"/>
      <c r="BE214" s="94"/>
      <c r="BF214" s="94"/>
      <c r="BG214" s="94"/>
      <c r="BH214" s="94"/>
      <c r="BI214" s="94"/>
      <c r="BJ214" s="94"/>
      <c r="BK214" s="94"/>
      <c r="BL214" s="94"/>
      <c r="BM214" s="94"/>
      <c r="BN214" s="94"/>
      <c r="BO214" s="94"/>
      <c r="BP214" s="94"/>
      <c r="BQ214" s="94"/>
      <c r="BR214" s="94"/>
      <c r="BS214" s="94"/>
      <c r="BT214" s="94"/>
      <c r="BU214" s="94"/>
      <c r="BV214" s="94"/>
      <c r="BW214" s="94"/>
      <c r="BX214" s="94"/>
      <c r="BY214" s="94"/>
      <c r="BZ214" s="94"/>
      <c r="CA214" s="94"/>
      <c r="CB214" s="94"/>
      <c r="EW214" s="94"/>
      <c r="EX214" s="94"/>
      <c r="EY214" s="94"/>
      <c r="EZ214" s="94"/>
      <c r="FA214" s="94"/>
      <c r="FB214" s="94"/>
      <c r="FC214" s="94"/>
      <c r="FD214" s="94"/>
      <c r="FE214" s="94"/>
      <c r="FF214" s="94"/>
      <c r="FG214" s="118"/>
      <c r="FH214" s="94"/>
      <c r="FI214" s="94"/>
      <c r="FJ214" s="94"/>
      <c r="FK214" s="94"/>
      <c r="FL214" s="94"/>
      <c r="FM214" s="94"/>
      <c r="FN214" s="94"/>
      <c r="FO214" s="94"/>
      <c r="FP214" s="94"/>
      <c r="FQ214" s="94"/>
      <c r="FR214" s="94"/>
      <c r="FS214" s="94"/>
      <c r="FT214" s="94"/>
      <c r="FU214" s="94"/>
      <c r="FV214" s="94"/>
      <c r="FW214" s="94"/>
      <c r="FX214" s="94"/>
      <c r="FY214" s="94"/>
      <c r="FZ214" s="94"/>
      <c r="GA214" s="94"/>
      <c r="GB214" s="94"/>
      <c r="GC214" s="94"/>
      <c r="GD214" s="94"/>
      <c r="GE214" s="94"/>
      <c r="GF214" s="94"/>
      <c r="GG214" s="94"/>
      <c r="GH214" s="94"/>
      <c r="GI214" s="94"/>
      <c r="GJ214" s="94"/>
    </row>
    <row r="215" spans="1:192" x14ac:dyDescent="0.25">
      <c r="A215" s="514"/>
      <c r="B215" s="95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  <c r="AM215" s="94"/>
      <c r="AN215" s="94"/>
      <c r="AO215" s="94"/>
      <c r="AP215" s="94"/>
      <c r="AQ215" s="94"/>
      <c r="AR215" s="94"/>
      <c r="AS215" s="94"/>
      <c r="AT215" s="94"/>
      <c r="AU215" s="94"/>
      <c r="AV215" s="94"/>
      <c r="AW215" s="94"/>
      <c r="AX215" s="94"/>
      <c r="AY215" s="118"/>
      <c r="AZ215" s="94"/>
      <c r="BA215" s="94"/>
      <c r="BB215" s="94"/>
      <c r="BC215" s="94"/>
      <c r="BD215" s="94"/>
      <c r="BE215" s="94"/>
      <c r="BF215" s="94"/>
      <c r="BG215" s="94"/>
      <c r="BH215" s="94"/>
      <c r="BI215" s="94"/>
      <c r="BJ215" s="94"/>
      <c r="BK215" s="94"/>
      <c r="BL215" s="94"/>
      <c r="BM215" s="94"/>
      <c r="BN215" s="94"/>
      <c r="BO215" s="94"/>
      <c r="BP215" s="94"/>
      <c r="BQ215" s="94"/>
      <c r="BR215" s="94"/>
      <c r="BS215" s="94"/>
      <c r="BT215" s="94"/>
      <c r="BU215" s="94"/>
      <c r="BV215" s="94"/>
      <c r="BW215" s="94"/>
      <c r="BX215" s="94"/>
      <c r="BY215" s="94"/>
      <c r="BZ215" s="94"/>
      <c r="CA215" s="94"/>
      <c r="CB215" s="94"/>
      <c r="EW215" s="94"/>
      <c r="EX215" s="94"/>
      <c r="EY215" s="94"/>
      <c r="EZ215" s="94"/>
      <c r="FA215" s="94"/>
      <c r="FB215" s="94"/>
      <c r="FC215" s="94"/>
      <c r="FD215" s="94"/>
      <c r="FE215" s="94"/>
      <c r="FF215" s="94"/>
      <c r="FG215" s="118"/>
      <c r="FH215" s="94"/>
      <c r="FI215" s="94"/>
      <c r="FJ215" s="94"/>
      <c r="FK215" s="94"/>
      <c r="FL215" s="94"/>
      <c r="FM215" s="94"/>
      <c r="FN215" s="94"/>
      <c r="FO215" s="94"/>
      <c r="FP215" s="94"/>
      <c r="FQ215" s="94"/>
      <c r="FR215" s="94"/>
      <c r="FS215" s="94"/>
      <c r="FT215" s="94"/>
      <c r="FU215" s="94"/>
      <c r="FV215" s="94"/>
      <c r="FW215" s="94"/>
      <c r="FX215" s="94"/>
      <c r="FY215" s="94"/>
      <c r="FZ215" s="94"/>
      <c r="GA215" s="94"/>
      <c r="GB215" s="94"/>
      <c r="GC215" s="94"/>
      <c r="GD215" s="94"/>
      <c r="GE215" s="94"/>
      <c r="GF215" s="94"/>
      <c r="GG215" s="94"/>
      <c r="GH215" s="94"/>
      <c r="GI215" s="94"/>
      <c r="GJ215" s="94"/>
    </row>
    <row r="216" spans="1:192" x14ac:dyDescent="0.25">
      <c r="A216" s="514"/>
      <c r="B216" s="95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  <c r="AM216" s="94"/>
      <c r="AN216" s="94"/>
      <c r="AO216" s="94"/>
      <c r="AP216" s="94"/>
      <c r="AQ216" s="94"/>
      <c r="AR216" s="94"/>
      <c r="AS216" s="94"/>
      <c r="AT216" s="94"/>
      <c r="AU216" s="94"/>
      <c r="AV216" s="94"/>
      <c r="AW216" s="94"/>
      <c r="AX216" s="94"/>
      <c r="AY216" s="118"/>
      <c r="AZ216" s="94"/>
      <c r="BA216" s="94"/>
      <c r="BB216" s="94"/>
      <c r="BC216" s="94"/>
      <c r="BD216" s="94"/>
      <c r="BE216" s="94"/>
      <c r="BF216" s="94"/>
      <c r="BG216" s="94"/>
      <c r="BH216" s="94"/>
      <c r="BI216" s="94"/>
      <c r="BJ216" s="94"/>
      <c r="BK216" s="94"/>
      <c r="BL216" s="94"/>
      <c r="BM216" s="94"/>
      <c r="BN216" s="94"/>
      <c r="BO216" s="94"/>
      <c r="BP216" s="94"/>
      <c r="BQ216" s="94"/>
      <c r="BR216" s="94"/>
      <c r="BS216" s="94"/>
      <c r="BT216" s="94"/>
      <c r="BU216" s="94"/>
      <c r="BV216" s="94"/>
      <c r="BW216" s="94"/>
      <c r="BX216" s="94"/>
      <c r="BY216" s="94"/>
      <c r="BZ216" s="94"/>
      <c r="CA216" s="94"/>
      <c r="CB216" s="94"/>
      <c r="EW216" s="94"/>
      <c r="EX216" s="94"/>
      <c r="EY216" s="94"/>
      <c r="EZ216" s="94"/>
      <c r="FA216" s="94"/>
      <c r="FB216" s="94"/>
      <c r="FC216" s="94"/>
      <c r="FD216" s="94"/>
      <c r="FE216" s="94"/>
      <c r="FF216" s="94"/>
      <c r="FG216" s="118"/>
      <c r="FH216" s="94"/>
      <c r="FI216" s="94"/>
      <c r="FJ216" s="94"/>
      <c r="FK216" s="94"/>
      <c r="FL216" s="94"/>
      <c r="FM216" s="94"/>
      <c r="FN216" s="94"/>
      <c r="FO216" s="94"/>
      <c r="FP216" s="94"/>
      <c r="FQ216" s="94"/>
      <c r="FR216" s="94"/>
      <c r="FS216" s="94"/>
      <c r="FT216" s="94"/>
      <c r="FU216" s="94"/>
      <c r="FV216" s="94"/>
      <c r="FW216" s="94"/>
      <c r="FX216" s="94"/>
      <c r="FY216" s="94"/>
      <c r="FZ216" s="94"/>
      <c r="GA216" s="94"/>
      <c r="GB216" s="94"/>
      <c r="GC216" s="94"/>
      <c r="GD216" s="94"/>
      <c r="GE216" s="94"/>
      <c r="GF216" s="94"/>
      <c r="GG216" s="94"/>
      <c r="GH216" s="94"/>
      <c r="GI216" s="94"/>
      <c r="GJ216" s="94"/>
    </row>
    <row r="217" spans="1:192" x14ac:dyDescent="0.25">
      <c r="A217" s="514"/>
      <c r="B217" s="95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  <c r="AM217" s="94"/>
      <c r="AN217" s="94"/>
      <c r="AO217" s="94"/>
      <c r="AP217" s="94"/>
      <c r="AQ217" s="94"/>
      <c r="AR217" s="94"/>
      <c r="AS217" s="94"/>
      <c r="AT217" s="94"/>
      <c r="AU217" s="94"/>
      <c r="AV217" s="94"/>
      <c r="AW217" s="94"/>
      <c r="AX217" s="94"/>
      <c r="AY217" s="118"/>
      <c r="AZ217" s="94"/>
      <c r="BA217" s="94"/>
      <c r="BB217" s="94"/>
      <c r="BC217" s="94"/>
      <c r="BD217" s="94"/>
      <c r="BE217" s="94"/>
      <c r="BF217" s="94"/>
      <c r="BG217" s="94"/>
      <c r="BH217" s="94"/>
      <c r="BI217" s="94"/>
      <c r="BJ217" s="94"/>
      <c r="BK217" s="94"/>
      <c r="BL217" s="94"/>
      <c r="BM217" s="94"/>
      <c r="BN217" s="94"/>
      <c r="BO217" s="94"/>
      <c r="BP217" s="94"/>
      <c r="BQ217" s="94"/>
      <c r="BR217" s="94"/>
      <c r="BS217" s="94"/>
      <c r="BT217" s="94"/>
      <c r="BU217" s="94"/>
      <c r="BV217" s="94"/>
      <c r="BW217" s="94"/>
      <c r="BX217" s="94"/>
      <c r="BY217" s="94"/>
      <c r="BZ217" s="94"/>
      <c r="CA217" s="94"/>
      <c r="CB217" s="94"/>
      <c r="EW217" s="94"/>
      <c r="EX217" s="94"/>
      <c r="EY217" s="94"/>
      <c r="EZ217" s="94"/>
      <c r="FA217" s="94"/>
      <c r="FB217" s="94"/>
      <c r="FC217" s="94"/>
      <c r="FD217" s="94"/>
      <c r="FE217" s="94"/>
      <c r="FF217" s="94"/>
      <c r="FG217" s="118"/>
      <c r="FH217" s="94"/>
      <c r="FI217" s="94"/>
      <c r="FJ217" s="94"/>
      <c r="FK217" s="94"/>
      <c r="FL217" s="94"/>
      <c r="FM217" s="94"/>
      <c r="FN217" s="94"/>
      <c r="FO217" s="94"/>
      <c r="FP217" s="94"/>
      <c r="FQ217" s="94"/>
      <c r="FR217" s="94"/>
      <c r="FS217" s="94"/>
      <c r="FT217" s="94"/>
      <c r="FU217" s="94"/>
      <c r="FV217" s="94"/>
      <c r="FW217" s="94"/>
      <c r="FX217" s="94"/>
      <c r="FY217" s="94"/>
      <c r="FZ217" s="94"/>
      <c r="GA217" s="94"/>
      <c r="GB217" s="94"/>
      <c r="GC217" s="94"/>
      <c r="GD217" s="94"/>
      <c r="GE217" s="94"/>
      <c r="GF217" s="94"/>
      <c r="GG217" s="94"/>
      <c r="GH217" s="94"/>
      <c r="GI217" s="94"/>
      <c r="GJ217" s="94"/>
    </row>
    <row r="218" spans="1:192" x14ac:dyDescent="0.25">
      <c r="A218" s="514"/>
      <c r="B218" s="95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  <c r="AM218" s="94"/>
      <c r="AN218" s="94"/>
      <c r="AO218" s="94"/>
      <c r="AP218" s="94"/>
      <c r="AQ218" s="94"/>
      <c r="AR218" s="94"/>
      <c r="AS218" s="94"/>
      <c r="AT218" s="94"/>
      <c r="AU218" s="94"/>
      <c r="AV218" s="94"/>
      <c r="AW218" s="94"/>
      <c r="AX218" s="94"/>
      <c r="AY218" s="118"/>
      <c r="AZ218" s="94"/>
      <c r="BA218" s="94"/>
      <c r="BB218" s="94"/>
      <c r="BC218" s="94"/>
      <c r="BD218" s="94"/>
      <c r="BE218" s="94"/>
      <c r="BF218" s="94"/>
      <c r="BG218" s="94"/>
      <c r="BH218" s="94"/>
      <c r="BI218" s="94"/>
      <c r="BJ218" s="94"/>
      <c r="BK218" s="94"/>
      <c r="BL218" s="94"/>
      <c r="BM218" s="94"/>
      <c r="BN218" s="94"/>
      <c r="BO218" s="94"/>
      <c r="BP218" s="94"/>
      <c r="BQ218" s="94"/>
      <c r="BR218" s="94"/>
      <c r="BS218" s="94"/>
      <c r="BT218" s="94"/>
      <c r="BU218" s="94"/>
      <c r="BV218" s="94"/>
      <c r="BW218" s="94"/>
      <c r="BX218" s="94"/>
      <c r="BY218" s="94"/>
      <c r="BZ218" s="94"/>
      <c r="CA218" s="94"/>
      <c r="CB218" s="94"/>
      <c r="EW218" s="94"/>
      <c r="EX218" s="94"/>
      <c r="EY218" s="94"/>
      <c r="EZ218" s="94"/>
      <c r="FA218" s="94"/>
      <c r="FB218" s="94"/>
      <c r="FC218" s="94"/>
      <c r="FD218" s="94"/>
      <c r="FE218" s="94"/>
      <c r="FF218" s="94"/>
      <c r="FG218" s="118"/>
      <c r="FH218" s="94"/>
      <c r="FI218" s="94"/>
      <c r="FJ218" s="94"/>
      <c r="FK218" s="94"/>
      <c r="FL218" s="94"/>
      <c r="FM218" s="94"/>
      <c r="FN218" s="94"/>
      <c r="FO218" s="94"/>
      <c r="FP218" s="94"/>
      <c r="FQ218" s="94"/>
      <c r="FR218" s="94"/>
      <c r="FS218" s="94"/>
      <c r="FT218" s="94"/>
      <c r="FU218" s="94"/>
      <c r="FV218" s="94"/>
      <c r="FW218" s="94"/>
      <c r="FX218" s="94"/>
      <c r="FY218" s="94"/>
      <c r="FZ218" s="94"/>
      <c r="GA218" s="94"/>
      <c r="GB218" s="94"/>
      <c r="GC218" s="94"/>
      <c r="GD218" s="94"/>
      <c r="GE218" s="94"/>
      <c r="GF218" s="94"/>
      <c r="GG218" s="94"/>
      <c r="GH218" s="94"/>
      <c r="GI218" s="94"/>
      <c r="GJ218" s="94"/>
    </row>
    <row r="219" spans="1:192" x14ac:dyDescent="0.25">
      <c r="A219" s="514"/>
      <c r="B219" s="95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4"/>
      <c r="AL219" s="94"/>
      <c r="AM219" s="94"/>
      <c r="AN219" s="94"/>
      <c r="AO219" s="94"/>
      <c r="AP219" s="94"/>
      <c r="AQ219" s="94"/>
      <c r="AR219" s="94"/>
      <c r="AS219" s="94"/>
      <c r="AT219" s="94"/>
      <c r="AU219" s="94"/>
      <c r="AV219" s="94"/>
      <c r="AW219" s="94"/>
      <c r="AX219" s="94"/>
      <c r="AY219" s="118"/>
      <c r="AZ219" s="94"/>
      <c r="BA219" s="94"/>
      <c r="BB219" s="94"/>
      <c r="BC219" s="94"/>
      <c r="BD219" s="94"/>
      <c r="BE219" s="94"/>
      <c r="BF219" s="94"/>
      <c r="BG219" s="94"/>
      <c r="BH219" s="94"/>
      <c r="BI219" s="94"/>
      <c r="BJ219" s="94"/>
      <c r="BK219" s="94"/>
      <c r="BL219" s="94"/>
      <c r="BM219" s="94"/>
      <c r="BN219" s="94"/>
      <c r="BO219" s="94"/>
      <c r="BP219" s="94"/>
      <c r="BQ219" s="94"/>
      <c r="BR219" s="94"/>
      <c r="BS219" s="94"/>
      <c r="BT219" s="94"/>
      <c r="BU219" s="94"/>
      <c r="BV219" s="94"/>
      <c r="BW219" s="94"/>
      <c r="BX219" s="94"/>
      <c r="BY219" s="94"/>
      <c r="BZ219" s="94"/>
      <c r="CA219" s="94"/>
      <c r="CB219" s="94"/>
      <c r="EW219" s="94"/>
      <c r="EX219" s="94"/>
      <c r="EY219" s="94"/>
      <c r="EZ219" s="94"/>
      <c r="FA219" s="94"/>
      <c r="FB219" s="94"/>
      <c r="FC219" s="94"/>
      <c r="FD219" s="94"/>
      <c r="FE219" s="94"/>
      <c r="FF219" s="94"/>
      <c r="FG219" s="118"/>
      <c r="FH219" s="94"/>
      <c r="FI219" s="94"/>
      <c r="FJ219" s="94"/>
      <c r="FK219" s="94"/>
      <c r="FL219" s="94"/>
      <c r="FM219" s="94"/>
      <c r="FN219" s="94"/>
      <c r="FO219" s="94"/>
      <c r="FP219" s="94"/>
      <c r="FQ219" s="94"/>
      <c r="FR219" s="94"/>
      <c r="FS219" s="94"/>
      <c r="FT219" s="94"/>
      <c r="FU219" s="94"/>
      <c r="FV219" s="94"/>
      <c r="FW219" s="94"/>
      <c r="FX219" s="94"/>
      <c r="FY219" s="94"/>
      <c r="FZ219" s="94"/>
      <c r="GA219" s="94"/>
      <c r="GB219" s="94"/>
      <c r="GC219" s="94"/>
      <c r="GD219" s="94"/>
      <c r="GE219" s="94"/>
      <c r="GF219" s="94"/>
      <c r="GG219" s="94"/>
      <c r="GH219" s="94"/>
      <c r="GI219" s="94"/>
      <c r="GJ219" s="94"/>
    </row>
    <row r="220" spans="1:192" x14ac:dyDescent="0.25">
      <c r="A220" s="514"/>
      <c r="B220" s="95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  <c r="AM220" s="94"/>
      <c r="AN220" s="94"/>
      <c r="AO220" s="94"/>
      <c r="AP220" s="94"/>
      <c r="AQ220" s="94"/>
      <c r="AR220" s="94"/>
      <c r="AS220" s="94"/>
      <c r="AT220" s="94"/>
      <c r="AU220" s="94"/>
      <c r="AV220" s="94"/>
      <c r="AW220" s="94"/>
      <c r="AX220" s="94"/>
      <c r="AY220" s="118"/>
      <c r="AZ220" s="94"/>
      <c r="BA220" s="94"/>
      <c r="BB220" s="94"/>
      <c r="BC220" s="94"/>
      <c r="BD220" s="94"/>
      <c r="BE220" s="94"/>
      <c r="BF220" s="94"/>
      <c r="BG220" s="94"/>
      <c r="BH220" s="94"/>
      <c r="BI220" s="94"/>
      <c r="BJ220" s="94"/>
      <c r="BK220" s="94"/>
      <c r="BL220" s="94"/>
      <c r="BM220" s="94"/>
      <c r="BN220" s="94"/>
      <c r="BO220" s="94"/>
      <c r="BP220" s="94"/>
      <c r="BQ220" s="94"/>
      <c r="BR220" s="94"/>
      <c r="BS220" s="94"/>
      <c r="BT220" s="94"/>
      <c r="BU220" s="94"/>
      <c r="BV220" s="94"/>
      <c r="BW220" s="94"/>
      <c r="BX220" s="94"/>
      <c r="BY220" s="94"/>
      <c r="BZ220" s="94"/>
      <c r="CA220" s="94"/>
      <c r="CB220" s="94"/>
      <c r="EW220" s="94"/>
      <c r="EX220" s="94"/>
      <c r="EY220" s="94"/>
      <c r="EZ220" s="94"/>
      <c r="FA220" s="94"/>
      <c r="FB220" s="94"/>
      <c r="FC220" s="94"/>
      <c r="FD220" s="94"/>
      <c r="FE220" s="94"/>
      <c r="FF220" s="94"/>
      <c r="FG220" s="118"/>
      <c r="FH220" s="94"/>
      <c r="FI220" s="94"/>
      <c r="FJ220" s="94"/>
      <c r="FK220" s="94"/>
      <c r="FL220" s="94"/>
      <c r="FM220" s="94"/>
      <c r="FN220" s="94"/>
      <c r="FO220" s="94"/>
      <c r="FP220" s="94"/>
      <c r="FQ220" s="94"/>
      <c r="FR220" s="94"/>
      <c r="FS220" s="94"/>
      <c r="FT220" s="94"/>
      <c r="FU220" s="94"/>
      <c r="FV220" s="94"/>
      <c r="FW220" s="94"/>
      <c r="FX220" s="94"/>
      <c r="FY220" s="94"/>
      <c r="FZ220" s="94"/>
      <c r="GA220" s="94"/>
      <c r="GB220" s="94"/>
      <c r="GC220" s="94"/>
      <c r="GD220" s="94"/>
      <c r="GE220" s="94"/>
      <c r="GF220" s="94"/>
      <c r="GG220" s="94"/>
      <c r="GH220" s="94"/>
      <c r="GI220" s="94"/>
      <c r="GJ220" s="94"/>
    </row>
    <row r="221" spans="1:192" x14ac:dyDescent="0.25">
      <c r="A221" s="514"/>
      <c r="B221" s="95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  <c r="AM221" s="94"/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118"/>
      <c r="AZ221" s="94"/>
      <c r="BA221" s="94"/>
      <c r="BB221" s="94"/>
      <c r="BC221" s="94"/>
      <c r="BD221" s="94"/>
      <c r="BE221" s="94"/>
      <c r="BF221" s="94"/>
      <c r="BG221" s="94"/>
      <c r="BH221" s="94"/>
      <c r="BI221" s="94"/>
      <c r="BJ221" s="94"/>
      <c r="BK221" s="94"/>
      <c r="BL221" s="94"/>
      <c r="BM221" s="94"/>
      <c r="BN221" s="94"/>
      <c r="BO221" s="94"/>
      <c r="BP221" s="94"/>
      <c r="BQ221" s="94"/>
      <c r="BR221" s="94"/>
      <c r="BS221" s="94"/>
      <c r="BT221" s="94"/>
      <c r="BU221" s="94"/>
      <c r="BV221" s="94"/>
      <c r="BW221" s="94"/>
      <c r="BX221" s="94"/>
      <c r="BY221" s="94"/>
      <c r="BZ221" s="94"/>
      <c r="CA221" s="94"/>
      <c r="CB221" s="94"/>
      <c r="EW221" s="94"/>
      <c r="EX221" s="94"/>
      <c r="EY221" s="94"/>
      <c r="EZ221" s="94"/>
      <c r="FA221" s="94"/>
      <c r="FB221" s="94"/>
      <c r="FC221" s="94"/>
      <c r="FD221" s="94"/>
      <c r="FE221" s="94"/>
      <c r="FF221" s="94"/>
      <c r="FG221" s="118"/>
      <c r="FH221" s="94"/>
      <c r="FI221" s="94"/>
      <c r="FJ221" s="94"/>
      <c r="FK221" s="94"/>
      <c r="FL221" s="94"/>
      <c r="FM221" s="94"/>
      <c r="FN221" s="94"/>
      <c r="FO221" s="94"/>
      <c r="FP221" s="94"/>
      <c r="FQ221" s="94"/>
      <c r="FR221" s="94"/>
      <c r="FS221" s="94"/>
      <c r="FT221" s="94"/>
      <c r="FU221" s="94"/>
      <c r="FV221" s="94"/>
      <c r="FW221" s="94"/>
      <c r="FX221" s="94"/>
      <c r="FY221" s="94"/>
      <c r="FZ221" s="94"/>
      <c r="GA221" s="94"/>
      <c r="GB221" s="94"/>
      <c r="GC221" s="94"/>
      <c r="GD221" s="94"/>
      <c r="GE221" s="94"/>
      <c r="GF221" s="94"/>
      <c r="GG221" s="94"/>
      <c r="GH221" s="94"/>
      <c r="GI221" s="94"/>
      <c r="GJ221" s="94"/>
    </row>
    <row r="222" spans="1:192" x14ac:dyDescent="0.25">
      <c r="A222" s="514"/>
      <c r="B222" s="95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  <c r="AM222" s="94"/>
      <c r="AN222" s="94"/>
      <c r="AO222" s="94"/>
      <c r="AP222" s="94"/>
      <c r="AQ222" s="94"/>
      <c r="AR222" s="94"/>
      <c r="AS222" s="94"/>
      <c r="AT222" s="94"/>
      <c r="AU222" s="94"/>
      <c r="AV222" s="94"/>
      <c r="AW222" s="94"/>
      <c r="AX222" s="94"/>
      <c r="AY222" s="118"/>
      <c r="AZ222" s="94"/>
      <c r="BA222" s="94"/>
      <c r="BB222" s="94"/>
      <c r="BC222" s="94"/>
      <c r="BD222" s="94"/>
      <c r="BE222" s="94"/>
      <c r="BF222" s="94"/>
      <c r="BG222" s="94"/>
      <c r="BH222" s="94"/>
      <c r="BI222" s="94"/>
      <c r="BJ222" s="94"/>
      <c r="BK222" s="94"/>
      <c r="BL222" s="94"/>
      <c r="BM222" s="94"/>
      <c r="BN222" s="94"/>
      <c r="BO222" s="94"/>
      <c r="BP222" s="94"/>
      <c r="BQ222" s="94"/>
      <c r="BR222" s="94"/>
      <c r="BS222" s="94"/>
      <c r="BT222" s="94"/>
      <c r="BU222" s="94"/>
      <c r="BV222" s="94"/>
      <c r="BW222" s="94"/>
      <c r="BX222" s="94"/>
      <c r="BY222" s="94"/>
      <c r="BZ222" s="94"/>
      <c r="CA222" s="94"/>
      <c r="CB222" s="94"/>
      <c r="EW222" s="94"/>
      <c r="EX222" s="94"/>
      <c r="EY222" s="94"/>
      <c r="EZ222" s="94"/>
      <c r="FA222" s="94"/>
      <c r="FB222" s="94"/>
      <c r="FC222" s="94"/>
      <c r="FD222" s="94"/>
      <c r="FE222" s="94"/>
      <c r="FF222" s="94"/>
      <c r="FG222" s="118"/>
      <c r="FH222" s="94"/>
      <c r="FI222" s="94"/>
      <c r="FJ222" s="94"/>
      <c r="FK222" s="94"/>
      <c r="FL222" s="94"/>
      <c r="FM222" s="94"/>
      <c r="FN222" s="94"/>
      <c r="FO222" s="94"/>
      <c r="FP222" s="94"/>
      <c r="FQ222" s="94"/>
      <c r="FR222" s="94"/>
      <c r="FS222" s="94"/>
      <c r="FT222" s="94"/>
      <c r="FU222" s="94"/>
      <c r="FV222" s="94"/>
      <c r="FW222" s="94"/>
      <c r="FX222" s="94"/>
      <c r="FY222" s="94"/>
      <c r="FZ222" s="94"/>
      <c r="GA222" s="94"/>
      <c r="GB222" s="94"/>
      <c r="GC222" s="94"/>
      <c r="GD222" s="94"/>
      <c r="GE222" s="94"/>
      <c r="GF222" s="94"/>
      <c r="GG222" s="94"/>
      <c r="GH222" s="94"/>
      <c r="GI222" s="94"/>
      <c r="GJ222" s="94"/>
    </row>
    <row r="223" spans="1:192" x14ac:dyDescent="0.25">
      <c r="A223" s="514"/>
      <c r="B223" s="95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  <c r="AM223" s="94"/>
      <c r="AN223" s="94"/>
      <c r="AO223" s="94"/>
      <c r="AP223" s="94"/>
      <c r="AQ223" s="94"/>
      <c r="AR223" s="94"/>
      <c r="AS223" s="94"/>
      <c r="AT223" s="94"/>
      <c r="AU223" s="94"/>
      <c r="AV223" s="94"/>
      <c r="AW223" s="94"/>
      <c r="AX223" s="94"/>
      <c r="AY223" s="118"/>
      <c r="AZ223" s="94"/>
      <c r="BA223" s="94"/>
      <c r="BB223" s="94"/>
      <c r="BC223" s="94"/>
      <c r="BD223" s="94"/>
      <c r="BE223" s="94"/>
      <c r="BF223" s="94"/>
      <c r="BG223" s="94"/>
      <c r="BH223" s="94"/>
      <c r="BI223" s="94"/>
      <c r="BJ223" s="94"/>
      <c r="BK223" s="94"/>
      <c r="BL223" s="94"/>
      <c r="BM223" s="94"/>
      <c r="BN223" s="94"/>
      <c r="BO223" s="94"/>
      <c r="BP223" s="94"/>
      <c r="BQ223" s="94"/>
      <c r="BR223" s="94"/>
      <c r="BS223" s="94"/>
      <c r="BT223" s="94"/>
      <c r="BU223" s="94"/>
      <c r="BV223" s="94"/>
      <c r="BW223" s="94"/>
      <c r="BX223" s="94"/>
      <c r="BY223" s="94"/>
      <c r="BZ223" s="94"/>
      <c r="CA223" s="94"/>
      <c r="CB223" s="94"/>
      <c r="EW223" s="94"/>
      <c r="EX223" s="94"/>
      <c r="EY223" s="94"/>
      <c r="EZ223" s="94"/>
      <c r="FA223" s="94"/>
      <c r="FB223" s="94"/>
      <c r="FC223" s="94"/>
      <c r="FD223" s="94"/>
      <c r="FE223" s="94"/>
      <c r="FF223" s="94"/>
      <c r="FG223" s="118"/>
      <c r="FH223" s="94"/>
      <c r="FI223" s="94"/>
      <c r="FJ223" s="94"/>
      <c r="FK223" s="94"/>
      <c r="FL223" s="94"/>
      <c r="FM223" s="94"/>
      <c r="FN223" s="94"/>
      <c r="FO223" s="94"/>
      <c r="FP223" s="94"/>
      <c r="FQ223" s="94"/>
      <c r="FR223" s="94"/>
      <c r="FS223" s="94"/>
      <c r="FT223" s="94"/>
      <c r="FU223" s="94"/>
      <c r="FV223" s="94"/>
      <c r="FW223" s="94"/>
      <c r="FX223" s="94"/>
      <c r="FY223" s="94"/>
      <c r="FZ223" s="94"/>
      <c r="GA223" s="94"/>
      <c r="GB223" s="94"/>
      <c r="GC223" s="94"/>
      <c r="GD223" s="94"/>
      <c r="GE223" s="94"/>
      <c r="GF223" s="94"/>
      <c r="GG223" s="94"/>
      <c r="GH223" s="94"/>
      <c r="GI223" s="94"/>
      <c r="GJ223" s="94"/>
    </row>
    <row r="224" spans="1:192" x14ac:dyDescent="0.25">
      <c r="A224" s="514"/>
      <c r="B224" s="95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  <c r="AM224" s="94"/>
      <c r="AN224" s="94"/>
      <c r="AO224" s="94"/>
      <c r="AP224" s="94"/>
      <c r="AQ224" s="94"/>
      <c r="AR224" s="94"/>
      <c r="AS224" s="94"/>
      <c r="AT224" s="94"/>
      <c r="AU224" s="94"/>
      <c r="AV224" s="94"/>
      <c r="AW224" s="94"/>
      <c r="AX224" s="94"/>
      <c r="AY224" s="118"/>
      <c r="AZ224" s="94"/>
      <c r="BA224" s="94"/>
      <c r="BB224" s="94"/>
      <c r="BC224" s="94"/>
      <c r="BD224" s="94"/>
      <c r="BE224" s="94"/>
      <c r="BF224" s="94"/>
      <c r="BG224" s="94"/>
      <c r="BH224" s="94"/>
      <c r="BI224" s="94"/>
      <c r="BJ224" s="94"/>
      <c r="BK224" s="94"/>
      <c r="BL224" s="94"/>
      <c r="BM224" s="94"/>
      <c r="BN224" s="94"/>
      <c r="BO224" s="94"/>
      <c r="BP224" s="94"/>
      <c r="BQ224" s="94"/>
      <c r="BR224" s="94"/>
      <c r="BS224" s="94"/>
      <c r="BT224" s="94"/>
      <c r="BU224" s="94"/>
      <c r="BV224" s="94"/>
      <c r="BW224" s="94"/>
      <c r="BX224" s="94"/>
      <c r="BY224" s="94"/>
      <c r="BZ224" s="94"/>
      <c r="CA224" s="94"/>
      <c r="CB224" s="94"/>
      <c r="EW224" s="94"/>
      <c r="EX224" s="94"/>
      <c r="EY224" s="94"/>
      <c r="EZ224" s="94"/>
      <c r="FA224" s="94"/>
      <c r="FB224" s="94"/>
      <c r="FC224" s="94"/>
      <c r="FD224" s="94"/>
      <c r="FE224" s="94"/>
      <c r="FF224" s="94"/>
      <c r="FG224" s="118"/>
      <c r="FH224" s="94"/>
      <c r="FI224" s="94"/>
      <c r="FJ224" s="94"/>
      <c r="FK224" s="94"/>
      <c r="FL224" s="94"/>
      <c r="FM224" s="94"/>
      <c r="FN224" s="94"/>
      <c r="FO224" s="94"/>
      <c r="FP224" s="94"/>
      <c r="FQ224" s="94"/>
      <c r="FR224" s="94"/>
      <c r="FS224" s="94"/>
      <c r="FT224" s="94"/>
      <c r="FU224" s="94"/>
      <c r="FV224" s="94"/>
      <c r="FW224" s="94"/>
      <c r="FX224" s="94"/>
      <c r="FY224" s="94"/>
      <c r="FZ224" s="94"/>
      <c r="GA224" s="94"/>
      <c r="GB224" s="94"/>
      <c r="GC224" s="94"/>
      <c r="GD224" s="94"/>
      <c r="GE224" s="94"/>
      <c r="GF224" s="94"/>
      <c r="GG224" s="94"/>
      <c r="GH224" s="94"/>
      <c r="GI224" s="94"/>
      <c r="GJ224" s="94"/>
    </row>
    <row r="225" spans="1:192" x14ac:dyDescent="0.25">
      <c r="A225" s="514"/>
      <c r="B225" s="95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4"/>
      <c r="AM225" s="94"/>
      <c r="AN225" s="94"/>
      <c r="AO225" s="94"/>
      <c r="AP225" s="94"/>
      <c r="AQ225" s="94"/>
      <c r="AR225" s="94"/>
      <c r="AS225" s="94"/>
      <c r="AT225" s="94"/>
      <c r="AU225" s="94"/>
      <c r="AV225" s="94"/>
      <c r="AW225" s="94"/>
      <c r="AX225" s="94"/>
      <c r="AY225" s="118"/>
      <c r="AZ225" s="94"/>
      <c r="BA225" s="94"/>
      <c r="BB225" s="94"/>
      <c r="BC225" s="94"/>
      <c r="BD225" s="94"/>
      <c r="BE225" s="94"/>
      <c r="BF225" s="94"/>
      <c r="BG225" s="94"/>
      <c r="BH225" s="94"/>
      <c r="BI225" s="94"/>
      <c r="BJ225" s="94"/>
      <c r="BK225" s="94"/>
      <c r="BL225" s="94"/>
      <c r="BM225" s="94"/>
      <c r="BN225" s="94"/>
      <c r="BO225" s="94"/>
      <c r="BP225" s="94"/>
      <c r="BQ225" s="94"/>
      <c r="BR225" s="94"/>
      <c r="BS225" s="94"/>
      <c r="BT225" s="94"/>
      <c r="BU225" s="94"/>
      <c r="BV225" s="94"/>
      <c r="BW225" s="94"/>
      <c r="BX225" s="94"/>
      <c r="BY225" s="94"/>
      <c r="BZ225" s="94"/>
      <c r="CA225" s="94"/>
      <c r="CB225" s="94"/>
      <c r="EW225" s="94"/>
      <c r="EX225" s="94"/>
      <c r="EY225" s="94"/>
      <c r="EZ225" s="94"/>
      <c r="FA225" s="94"/>
      <c r="FB225" s="94"/>
      <c r="FC225" s="94"/>
      <c r="FD225" s="94"/>
      <c r="FE225" s="94"/>
      <c r="FF225" s="94"/>
      <c r="FG225" s="118"/>
      <c r="FH225" s="94"/>
      <c r="FI225" s="94"/>
      <c r="FJ225" s="94"/>
      <c r="FK225" s="94"/>
      <c r="FL225" s="94"/>
      <c r="FM225" s="94"/>
      <c r="FN225" s="94"/>
      <c r="FO225" s="94"/>
      <c r="FP225" s="94"/>
      <c r="FQ225" s="94"/>
      <c r="FR225" s="94"/>
      <c r="FS225" s="94"/>
      <c r="FT225" s="94"/>
      <c r="FU225" s="94"/>
      <c r="FV225" s="94"/>
      <c r="FW225" s="94"/>
      <c r="FX225" s="94"/>
      <c r="FY225" s="94"/>
      <c r="FZ225" s="94"/>
      <c r="GA225" s="94"/>
      <c r="GB225" s="94"/>
      <c r="GC225" s="94"/>
      <c r="GD225" s="94"/>
      <c r="GE225" s="94"/>
      <c r="GF225" s="94"/>
      <c r="GG225" s="94"/>
      <c r="GH225" s="94"/>
      <c r="GI225" s="94"/>
      <c r="GJ225" s="94"/>
    </row>
    <row r="226" spans="1:192" x14ac:dyDescent="0.25">
      <c r="A226" s="514"/>
      <c r="B226" s="95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  <c r="AM226" s="94"/>
      <c r="AN226" s="94"/>
      <c r="AO226" s="94"/>
      <c r="AP226" s="94"/>
      <c r="AQ226" s="94"/>
      <c r="AR226" s="94"/>
      <c r="AS226" s="94"/>
      <c r="AT226" s="94"/>
      <c r="AU226" s="94"/>
      <c r="AV226" s="94"/>
      <c r="AW226" s="94"/>
      <c r="AX226" s="94"/>
      <c r="AY226" s="118"/>
      <c r="AZ226" s="94"/>
      <c r="BA226" s="94"/>
      <c r="BB226" s="94"/>
      <c r="BC226" s="94"/>
      <c r="BD226" s="94"/>
      <c r="BE226" s="94"/>
      <c r="BF226" s="94"/>
      <c r="BG226" s="94"/>
      <c r="BH226" s="94"/>
      <c r="BI226" s="94"/>
      <c r="BJ226" s="94"/>
      <c r="BK226" s="94"/>
      <c r="BL226" s="94"/>
      <c r="BM226" s="94"/>
      <c r="BN226" s="94"/>
      <c r="BO226" s="94"/>
      <c r="BP226" s="94"/>
      <c r="BQ226" s="94"/>
      <c r="BR226" s="94"/>
      <c r="BS226" s="94"/>
      <c r="BT226" s="94"/>
      <c r="BU226" s="94"/>
      <c r="BV226" s="94"/>
      <c r="BW226" s="94"/>
      <c r="BX226" s="94"/>
      <c r="BY226" s="94"/>
      <c r="BZ226" s="94"/>
      <c r="CA226" s="94"/>
      <c r="CB226" s="94"/>
      <c r="EW226" s="94"/>
      <c r="EX226" s="94"/>
      <c r="EY226" s="94"/>
      <c r="EZ226" s="94"/>
      <c r="FA226" s="94"/>
      <c r="FB226" s="94"/>
      <c r="FC226" s="94"/>
      <c r="FD226" s="94"/>
      <c r="FE226" s="94"/>
      <c r="FF226" s="94"/>
      <c r="FG226" s="118"/>
      <c r="FH226" s="94"/>
      <c r="FI226" s="94"/>
      <c r="FJ226" s="94"/>
      <c r="FK226" s="94"/>
      <c r="FL226" s="94"/>
      <c r="FM226" s="94"/>
      <c r="FN226" s="94"/>
      <c r="FO226" s="94"/>
      <c r="FP226" s="94"/>
      <c r="FQ226" s="94"/>
      <c r="FR226" s="94"/>
      <c r="FS226" s="94"/>
      <c r="FT226" s="94"/>
      <c r="FU226" s="94"/>
      <c r="FV226" s="94"/>
      <c r="FW226" s="94"/>
      <c r="FX226" s="94"/>
      <c r="FY226" s="94"/>
      <c r="FZ226" s="94"/>
      <c r="GA226" s="94"/>
      <c r="GB226" s="94"/>
      <c r="GC226" s="94"/>
      <c r="GD226" s="94"/>
      <c r="GE226" s="94"/>
      <c r="GF226" s="94"/>
      <c r="GG226" s="94"/>
      <c r="GH226" s="94"/>
      <c r="GI226" s="94"/>
      <c r="GJ226" s="94"/>
    </row>
    <row r="227" spans="1:192" x14ac:dyDescent="0.25">
      <c r="A227" s="514"/>
      <c r="B227" s="95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  <c r="AO227" s="94"/>
      <c r="AP227" s="94"/>
      <c r="AQ227" s="94"/>
      <c r="AR227" s="94"/>
      <c r="AS227" s="94"/>
      <c r="AT227" s="94"/>
      <c r="AU227" s="94"/>
      <c r="AV227" s="94"/>
      <c r="AW227" s="94"/>
      <c r="AX227" s="94"/>
      <c r="AY227" s="118"/>
      <c r="AZ227" s="94"/>
      <c r="BA227" s="94"/>
      <c r="BB227" s="94"/>
      <c r="BC227" s="94"/>
      <c r="BD227" s="94"/>
      <c r="BE227" s="94"/>
      <c r="BF227" s="94"/>
      <c r="BG227" s="94"/>
      <c r="BH227" s="94"/>
      <c r="BI227" s="94"/>
      <c r="BJ227" s="94"/>
      <c r="BK227" s="94"/>
      <c r="BL227" s="94"/>
      <c r="BM227" s="94"/>
      <c r="BN227" s="94"/>
      <c r="BO227" s="94"/>
      <c r="BP227" s="94"/>
      <c r="BQ227" s="94"/>
      <c r="BR227" s="94"/>
      <c r="BS227" s="94"/>
      <c r="BT227" s="94"/>
      <c r="BU227" s="94"/>
      <c r="BV227" s="94"/>
      <c r="BW227" s="94"/>
      <c r="BX227" s="94"/>
      <c r="BY227" s="94"/>
      <c r="BZ227" s="94"/>
      <c r="CA227" s="94"/>
      <c r="CB227" s="94"/>
      <c r="EW227" s="94"/>
      <c r="EX227" s="94"/>
      <c r="EY227" s="94"/>
      <c r="EZ227" s="94"/>
      <c r="FA227" s="94"/>
      <c r="FB227" s="94"/>
      <c r="FC227" s="94"/>
      <c r="FD227" s="94"/>
      <c r="FE227" s="94"/>
      <c r="FF227" s="94"/>
      <c r="FG227" s="118"/>
      <c r="FH227" s="94"/>
      <c r="FI227" s="94"/>
      <c r="FJ227" s="94"/>
      <c r="FK227" s="94"/>
      <c r="FL227" s="94"/>
      <c r="FM227" s="94"/>
      <c r="FN227" s="94"/>
      <c r="FO227" s="94"/>
      <c r="FP227" s="94"/>
      <c r="FQ227" s="94"/>
      <c r="FR227" s="94"/>
      <c r="FS227" s="94"/>
      <c r="FT227" s="94"/>
      <c r="FU227" s="94"/>
      <c r="FV227" s="94"/>
      <c r="FW227" s="94"/>
      <c r="FX227" s="94"/>
      <c r="FY227" s="94"/>
      <c r="FZ227" s="94"/>
      <c r="GA227" s="94"/>
      <c r="GB227" s="94"/>
      <c r="GC227" s="94"/>
      <c r="GD227" s="94"/>
      <c r="GE227" s="94"/>
      <c r="GF227" s="94"/>
      <c r="GG227" s="94"/>
      <c r="GH227" s="94"/>
      <c r="GI227" s="94"/>
      <c r="GJ227" s="94"/>
    </row>
    <row r="228" spans="1:192" x14ac:dyDescent="0.25">
      <c r="A228" s="514"/>
      <c r="B228" s="95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118"/>
      <c r="AZ228" s="94"/>
      <c r="BA228" s="94"/>
      <c r="BB228" s="94"/>
      <c r="BC228" s="94"/>
      <c r="BD228" s="94"/>
      <c r="BE228" s="94"/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94"/>
      <c r="BQ228" s="94"/>
      <c r="BR228" s="94"/>
      <c r="BS228" s="94"/>
      <c r="BT228" s="94"/>
      <c r="BU228" s="94"/>
      <c r="BV228" s="94"/>
      <c r="BW228" s="94"/>
      <c r="BX228" s="94"/>
      <c r="BY228" s="94"/>
      <c r="BZ228" s="94"/>
      <c r="CA228" s="94"/>
      <c r="CB228" s="94"/>
      <c r="EW228" s="94"/>
      <c r="EX228" s="94"/>
      <c r="EY228" s="94"/>
      <c r="EZ228" s="94"/>
      <c r="FA228" s="94"/>
      <c r="FB228" s="94"/>
      <c r="FC228" s="94"/>
      <c r="FD228" s="94"/>
      <c r="FE228" s="94"/>
      <c r="FF228" s="94"/>
      <c r="FG228" s="118"/>
      <c r="FH228" s="94"/>
      <c r="FI228" s="94"/>
      <c r="FJ228" s="94"/>
      <c r="FK228" s="94"/>
      <c r="FL228" s="94"/>
      <c r="FM228" s="94"/>
      <c r="FN228" s="94"/>
      <c r="FO228" s="94"/>
      <c r="FP228" s="94"/>
      <c r="FQ228" s="94"/>
      <c r="FR228" s="94"/>
      <c r="FS228" s="94"/>
      <c r="FT228" s="94"/>
      <c r="FU228" s="94"/>
      <c r="FV228" s="94"/>
      <c r="FW228" s="94"/>
      <c r="FX228" s="94"/>
      <c r="FY228" s="94"/>
      <c r="FZ228" s="94"/>
      <c r="GA228" s="94"/>
      <c r="GB228" s="94"/>
      <c r="GC228" s="94"/>
      <c r="GD228" s="94"/>
      <c r="GE228" s="94"/>
      <c r="GF228" s="94"/>
      <c r="GG228" s="94"/>
      <c r="GH228" s="94"/>
      <c r="GI228" s="94"/>
      <c r="GJ228" s="94"/>
    </row>
    <row r="229" spans="1:192" x14ac:dyDescent="0.25">
      <c r="A229" s="514"/>
      <c r="B229" s="95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4"/>
      <c r="AO229" s="94"/>
      <c r="AP229" s="94"/>
      <c r="AQ229" s="94"/>
      <c r="AR229" s="94"/>
      <c r="AS229" s="94"/>
      <c r="AT229" s="94"/>
      <c r="AU229" s="94"/>
      <c r="AV229" s="94"/>
      <c r="AW229" s="94"/>
      <c r="AX229" s="94"/>
      <c r="AY229" s="118"/>
      <c r="AZ229" s="94"/>
      <c r="BA229" s="94"/>
      <c r="BB229" s="94"/>
      <c r="BC229" s="94"/>
      <c r="BD229" s="94"/>
      <c r="BE229" s="94"/>
      <c r="BF229" s="94"/>
      <c r="BG229" s="94"/>
      <c r="BH229" s="94"/>
      <c r="BI229" s="94"/>
      <c r="BJ229" s="94"/>
      <c r="BK229" s="94"/>
      <c r="BL229" s="94"/>
      <c r="BM229" s="94"/>
      <c r="BN229" s="94"/>
      <c r="BO229" s="94"/>
      <c r="BP229" s="94"/>
      <c r="BQ229" s="94"/>
      <c r="BR229" s="94"/>
      <c r="BS229" s="94"/>
      <c r="BT229" s="94"/>
      <c r="BU229" s="94"/>
      <c r="BV229" s="94"/>
      <c r="BW229" s="94"/>
      <c r="BX229" s="94"/>
      <c r="BY229" s="94"/>
      <c r="BZ229" s="94"/>
      <c r="CA229" s="94"/>
      <c r="CB229" s="94"/>
      <c r="EW229" s="94"/>
      <c r="EX229" s="94"/>
      <c r="EY229" s="94"/>
      <c r="EZ229" s="94"/>
      <c r="FA229" s="94"/>
      <c r="FB229" s="94"/>
      <c r="FC229" s="94"/>
      <c r="FD229" s="94"/>
      <c r="FE229" s="94"/>
      <c r="FF229" s="94"/>
      <c r="FG229" s="118"/>
      <c r="FH229" s="94"/>
      <c r="FI229" s="94"/>
      <c r="FJ229" s="94"/>
      <c r="FK229" s="94"/>
      <c r="FL229" s="94"/>
      <c r="FM229" s="94"/>
      <c r="FN229" s="94"/>
      <c r="FO229" s="94"/>
      <c r="FP229" s="94"/>
      <c r="FQ229" s="94"/>
      <c r="FR229" s="94"/>
      <c r="FS229" s="94"/>
      <c r="FT229" s="94"/>
      <c r="FU229" s="94"/>
      <c r="FV229" s="94"/>
      <c r="FW229" s="94"/>
      <c r="FX229" s="94"/>
      <c r="FY229" s="94"/>
      <c r="FZ229" s="94"/>
      <c r="GA229" s="94"/>
      <c r="GB229" s="94"/>
      <c r="GC229" s="94"/>
      <c r="GD229" s="94"/>
      <c r="GE229" s="94"/>
      <c r="GF229" s="94"/>
      <c r="GG229" s="94"/>
      <c r="GH229" s="94"/>
      <c r="GI229" s="94"/>
      <c r="GJ229" s="94"/>
    </row>
    <row r="230" spans="1:192" x14ac:dyDescent="0.25">
      <c r="A230" s="514"/>
      <c r="B230" s="95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  <c r="AT230" s="94"/>
      <c r="AU230" s="94"/>
      <c r="AV230" s="94"/>
      <c r="AW230" s="94"/>
      <c r="AX230" s="94"/>
      <c r="AY230" s="118"/>
      <c r="AZ230" s="94"/>
      <c r="BA230" s="94"/>
      <c r="BB230" s="94"/>
      <c r="BC230" s="94"/>
      <c r="BD230" s="94"/>
      <c r="BE230" s="94"/>
      <c r="BF230" s="94"/>
      <c r="BG230" s="94"/>
      <c r="BH230" s="94"/>
      <c r="BI230" s="94"/>
      <c r="BJ230" s="94"/>
      <c r="BK230" s="94"/>
      <c r="BL230" s="94"/>
      <c r="BM230" s="94"/>
      <c r="BN230" s="94"/>
      <c r="BO230" s="94"/>
      <c r="BP230" s="94"/>
      <c r="BQ230" s="94"/>
      <c r="BR230" s="94"/>
      <c r="BS230" s="94"/>
      <c r="BT230" s="94"/>
      <c r="BU230" s="94"/>
      <c r="BV230" s="94"/>
      <c r="BW230" s="94"/>
      <c r="BX230" s="94"/>
      <c r="BY230" s="94"/>
      <c r="BZ230" s="94"/>
      <c r="CA230" s="94"/>
      <c r="CB230" s="94"/>
      <c r="EW230" s="94"/>
      <c r="EX230" s="94"/>
      <c r="EY230" s="94"/>
      <c r="EZ230" s="94"/>
      <c r="FA230" s="94"/>
      <c r="FB230" s="94"/>
      <c r="FC230" s="94"/>
      <c r="FD230" s="94"/>
      <c r="FE230" s="94"/>
      <c r="FF230" s="94"/>
      <c r="FG230" s="118"/>
      <c r="FH230" s="94"/>
      <c r="FI230" s="94"/>
      <c r="FJ230" s="94"/>
      <c r="FK230" s="94"/>
      <c r="FL230" s="94"/>
      <c r="FM230" s="94"/>
      <c r="FN230" s="94"/>
      <c r="FO230" s="94"/>
      <c r="FP230" s="94"/>
      <c r="FQ230" s="94"/>
      <c r="FR230" s="94"/>
      <c r="FS230" s="94"/>
      <c r="FT230" s="94"/>
      <c r="FU230" s="94"/>
      <c r="FV230" s="94"/>
      <c r="FW230" s="94"/>
      <c r="FX230" s="94"/>
      <c r="FY230" s="94"/>
      <c r="FZ230" s="94"/>
      <c r="GA230" s="94"/>
      <c r="GB230" s="94"/>
      <c r="GC230" s="94"/>
      <c r="GD230" s="94"/>
      <c r="GE230" s="94"/>
      <c r="GF230" s="94"/>
      <c r="GG230" s="94"/>
      <c r="GH230" s="94"/>
      <c r="GI230" s="94"/>
      <c r="GJ230" s="94"/>
    </row>
    <row r="231" spans="1:192" x14ac:dyDescent="0.25">
      <c r="A231" s="514"/>
      <c r="B231" s="95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  <c r="AM231" s="94"/>
      <c r="AN231" s="94"/>
      <c r="AO231" s="94"/>
      <c r="AP231" s="94"/>
      <c r="AQ231" s="94"/>
      <c r="AR231" s="94"/>
      <c r="AS231" s="94"/>
      <c r="AT231" s="94"/>
      <c r="AU231" s="94"/>
      <c r="AV231" s="94"/>
      <c r="AW231" s="94"/>
      <c r="AX231" s="94"/>
      <c r="AY231" s="118"/>
      <c r="AZ231" s="94"/>
      <c r="BA231" s="94"/>
      <c r="BB231" s="94"/>
      <c r="BC231" s="94"/>
      <c r="BD231" s="94"/>
      <c r="BE231" s="94"/>
      <c r="BF231" s="94"/>
      <c r="BG231" s="94"/>
      <c r="BH231" s="94"/>
      <c r="BI231" s="94"/>
      <c r="BJ231" s="94"/>
      <c r="BK231" s="94"/>
      <c r="BL231" s="94"/>
      <c r="BM231" s="94"/>
      <c r="BN231" s="94"/>
      <c r="BO231" s="94"/>
      <c r="BP231" s="94"/>
      <c r="BQ231" s="94"/>
      <c r="BR231" s="94"/>
      <c r="BS231" s="94"/>
      <c r="BT231" s="94"/>
      <c r="BU231" s="94"/>
      <c r="BV231" s="94"/>
      <c r="BW231" s="94"/>
      <c r="BX231" s="94"/>
      <c r="BY231" s="94"/>
      <c r="BZ231" s="94"/>
      <c r="CA231" s="94"/>
      <c r="CB231" s="94"/>
      <c r="EW231" s="94"/>
      <c r="EX231" s="94"/>
      <c r="EY231" s="94"/>
      <c r="EZ231" s="94"/>
      <c r="FA231" s="94"/>
      <c r="FB231" s="94"/>
      <c r="FC231" s="94"/>
      <c r="FD231" s="94"/>
      <c r="FE231" s="94"/>
      <c r="FF231" s="94"/>
      <c r="FG231" s="118"/>
      <c r="FH231" s="94"/>
      <c r="FI231" s="94"/>
      <c r="FJ231" s="94"/>
      <c r="FK231" s="94"/>
      <c r="FL231" s="94"/>
      <c r="FM231" s="94"/>
      <c r="FN231" s="94"/>
      <c r="FO231" s="94"/>
      <c r="FP231" s="94"/>
      <c r="FQ231" s="94"/>
      <c r="FR231" s="94"/>
      <c r="FS231" s="94"/>
      <c r="FT231" s="94"/>
      <c r="FU231" s="94"/>
      <c r="FV231" s="94"/>
      <c r="FW231" s="94"/>
      <c r="FX231" s="94"/>
      <c r="FY231" s="94"/>
      <c r="FZ231" s="94"/>
      <c r="GA231" s="94"/>
      <c r="GB231" s="94"/>
      <c r="GC231" s="94"/>
      <c r="GD231" s="94"/>
      <c r="GE231" s="94"/>
      <c r="GF231" s="94"/>
      <c r="GG231" s="94"/>
      <c r="GH231" s="94"/>
      <c r="GI231" s="94"/>
      <c r="GJ231" s="94"/>
    </row>
    <row r="232" spans="1:192" x14ac:dyDescent="0.25">
      <c r="A232" s="514"/>
      <c r="B232" s="95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4"/>
      <c r="AV232" s="94"/>
      <c r="AW232" s="94"/>
      <c r="AX232" s="94"/>
      <c r="AY232" s="118"/>
      <c r="AZ232" s="94"/>
      <c r="BA232" s="94"/>
      <c r="BB232" s="94"/>
      <c r="BC232" s="94"/>
      <c r="BD232" s="94"/>
      <c r="BE232" s="94"/>
      <c r="BF232" s="94"/>
      <c r="BG232" s="94"/>
      <c r="BH232" s="94"/>
      <c r="BI232" s="94"/>
      <c r="BJ232" s="94"/>
      <c r="BK232" s="94"/>
      <c r="BL232" s="94"/>
      <c r="BM232" s="94"/>
      <c r="BN232" s="94"/>
      <c r="BO232" s="94"/>
      <c r="BP232" s="94"/>
      <c r="BQ232" s="94"/>
      <c r="BR232" s="94"/>
      <c r="BS232" s="94"/>
      <c r="BT232" s="94"/>
      <c r="BU232" s="94"/>
      <c r="BV232" s="94"/>
      <c r="BW232" s="94"/>
      <c r="BX232" s="94"/>
      <c r="BY232" s="94"/>
      <c r="BZ232" s="94"/>
      <c r="CA232" s="94"/>
      <c r="CB232" s="94"/>
      <c r="EW232" s="94"/>
      <c r="EX232" s="94"/>
      <c r="EY232" s="94"/>
      <c r="EZ232" s="94"/>
      <c r="FA232" s="94"/>
      <c r="FB232" s="94"/>
      <c r="FC232" s="94"/>
      <c r="FD232" s="94"/>
      <c r="FE232" s="94"/>
      <c r="FF232" s="94"/>
      <c r="FG232" s="118"/>
      <c r="FH232" s="94"/>
      <c r="FI232" s="94"/>
      <c r="FJ232" s="94"/>
      <c r="FK232" s="94"/>
      <c r="FL232" s="94"/>
      <c r="FM232" s="94"/>
      <c r="FN232" s="94"/>
      <c r="FO232" s="94"/>
      <c r="FP232" s="94"/>
      <c r="FQ232" s="94"/>
      <c r="FR232" s="94"/>
      <c r="FS232" s="94"/>
      <c r="FT232" s="94"/>
      <c r="FU232" s="94"/>
      <c r="FV232" s="94"/>
      <c r="FW232" s="94"/>
      <c r="FX232" s="94"/>
      <c r="FY232" s="94"/>
      <c r="FZ232" s="94"/>
      <c r="GA232" s="94"/>
      <c r="GB232" s="94"/>
      <c r="GC232" s="94"/>
      <c r="GD232" s="94"/>
      <c r="GE232" s="94"/>
      <c r="GF232" s="94"/>
      <c r="GG232" s="94"/>
      <c r="GH232" s="94"/>
      <c r="GI232" s="94"/>
      <c r="GJ232" s="94"/>
    </row>
    <row r="233" spans="1:192" x14ac:dyDescent="0.25">
      <c r="A233" s="514"/>
      <c r="B233" s="95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  <c r="AM233" s="94"/>
      <c r="AN233" s="94"/>
      <c r="AO233" s="94"/>
      <c r="AP233" s="94"/>
      <c r="AQ233" s="94"/>
      <c r="AR233" s="94"/>
      <c r="AS233" s="94"/>
      <c r="AT233" s="94"/>
      <c r="AU233" s="94"/>
      <c r="AV233" s="94"/>
      <c r="AW233" s="94"/>
      <c r="AX233" s="94"/>
      <c r="AY233" s="118"/>
      <c r="AZ233" s="94"/>
      <c r="BA233" s="94"/>
      <c r="BB233" s="94"/>
      <c r="BC233" s="94"/>
      <c r="BD233" s="94"/>
      <c r="BE233" s="94"/>
      <c r="BF233" s="94"/>
      <c r="BG233" s="94"/>
      <c r="BH233" s="94"/>
      <c r="BI233" s="94"/>
      <c r="BJ233" s="94"/>
      <c r="BK233" s="94"/>
      <c r="BL233" s="94"/>
      <c r="BM233" s="94"/>
      <c r="BN233" s="94"/>
      <c r="BO233" s="94"/>
      <c r="BP233" s="94"/>
      <c r="BQ233" s="94"/>
      <c r="BR233" s="94"/>
      <c r="BS233" s="94"/>
      <c r="BT233" s="94"/>
      <c r="BU233" s="94"/>
      <c r="BV233" s="94"/>
      <c r="BW233" s="94"/>
      <c r="BX233" s="94"/>
      <c r="BY233" s="94"/>
      <c r="BZ233" s="94"/>
      <c r="CA233" s="94"/>
      <c r="CB233" s="94"/>
      <c r="EW233" s="94"/>
      <c r="EX233" s="94"/>
      <c r="EY233" s="94"/>
      <c r="EZ233" s="94"/>
      <c r="FA233" s="94"/>
      <c r="FB233" s="94"/>
      <c r="FC233" s="94"/>
      <c r="FD233" s="94"/>
      <c r="FE233" s="94"/>
      <c r="FF233" s="94"/>
      <c r="FG233" s="118"/>
      <c r="FH233" s="94"/>
      <c r="FI233" s="94"/>
      <c r="FJ233" s="94"/>
      <c r="FK233" s="94"/>
      <c r="FL233" s="94"/>
      <c r="FM233" s="94"/>
      <c r="FN233" s="94"/>
      <c r="FO233" s="94"/>
      <c r="FP233" s="94"/>
      <c r="FQ233" s="94"/>
      <c r="FR233" s="94"/>
      <c r="FS233" s="94"/>
      <c r="FT233" s="94"/>
      <c r="FU233" s="94"/>
      <c r="FV233" s="94"/>
      <c r="FW233" s="94"/>
      <c r="FX233" s="94"/>
      <c r="FY233" s="94"/>
      <c r="FZ233" s="94"/>
      <c r="GA233" s="94"/>
      <c r="GB233" s="94"/>
      <c r="GC233" s="94"/>
      <c r="GD233" s="94"/>
      <c r="GE233" s="94"/>
      <c r="GF233" s="94"/>
      <c r="GG233" s="94"/>
      <c r="GH233" s="94"/>
      <c r="GI233" s="94"/>
      <c r="GJ233" s="94"/>
    </row>
    <row r="234" spans="1:192" x14ac:dyDescent="0.25">
      <c r="A234" s="514"/>
      <c r="B234" s="95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94"/>
      <c r="AU234" s="94"/>
      <c r="AV234" s="94"/>
      <c r="AW234" s="94"/>
      <c r="AX234" s="94"/>
      <c r="AY234" s="118"/>
      <c r="AZ234" s="94"/>
      <c r="BA234" s="94"/>
      <c r="BB234" s="94"/>
      <c r="BC234" s="94"/>
      <c r="BD234" s="94"/>
      <c r="BE234" s="94"/>
      <c r="BF234" s="94"/>
      <c r="BG234" s="94"/>
      <c r="BH234" s="94"/>
      <c r="BI234" s="94"/>
      <c r="BJ234" s="94"/>
      <c r="BK234" s="94"/>
      <c r="BL234" s="94"/>
      <c r="BM234" s="94"/>
      <c r="BN234" s="94"/>
      <c r="BO234" s="94"/>
      <c r="BP234" s="94"/>
      <c r="BQ234" s="94"/>
      <c r="BR234" s="94"/>
      <c r="BS234" s="94"/>
      <c r="BT234" s="94"/>
      <c r="BU234" s="94"/>
      <c r="BV234" s="94"/>
      <c r="BW234" s="94"/>
      <c r="BX234" s="94"/>
      <c r="BY234" s="94"/>
      <c r="BZ234" s="94"/>
      <c r="CA234" s="94"/>
      <c r="CB234" s="94"/>
      <c r="EW234" s="94"/>
      <c r="EX234" s="94"/>
      <c r="EY234" s="94"/>
      <c r="EZ234" s="94"/>
      <c r="FA234" s="94"/>
      <c r="FB234" s="94"/>
      <c r="FC234" s="94"/>
      <c r="FD234" s="94"/>
      <c r="FE234" s="94"/>
      <c r="FF234" s="94"/>
      <c r="FG234" s="118"/>
      <c r="FH234" s="94"/>
      <c r="FI234" s="94"/>
      <c r="FJ234" s="94"/>
      <c r="FK234" s="94"/>
      <c r="FL234" s="94"/>
      <c r="FM234" s="94"/>
      <c r="FN234" s="94"/>
      <c r="FO234" s="94"/>
      <c r="FP234" s="94"/>
      <c r="FQ234" s="94"/>
      <c r="FR234" s="94"/>
      <c r="FS234" s="94"/>
      <c r="FT234" s="94"/>
      <c r="FU234" s="94"/>
      <c r="FV234" s="94"/>
      <c r="FW234" s="94"/>
      <c r="FX234" s="94"/>
      <c r="FY234" s="94"/>
      <c r="FZ234" s="94"/>
      <c r="GA234" s="94"/>
      <c r="GB234" s="94"/>
      <c r="GC234" s="94"/>
      <c r="GD234" s="94"/>
      <c r="GE234" s="94"/>
      <c r="GF234" s="94"/>
      <c r="GG234" s="94"/>
      <c r="GH234" s="94"/>
      <c r="GI234" s="94"/>
      <c r="GJ234" s="94"/>
    </row>
    <row r="235" spans="1:192" x14ac:dyDescent="0.25">
      <c r="A235" s="514"/>
      <c r="B235" s="95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94"/>
      <c r="AU235" s="94"/>
      <c r="AV235" s="94"/>
      <c r="AW235" s="94"/>
      <c r="AX235" s="94"/>
      <c r="AY235" s="118"/>
      <c r="AZ235" s="94"/>
      <c r="BA235" s="94"/>
      <c r="BB235" s="94"/>
      <c r="BC235" s="94"/>
      <c r="BD235" s="94"/>
      <c r="BE235" s="94"/>
      <c r="BF235" s="94"/>
      <c r="BG235" s="94"/>
      <c r="BH235" s="94"/>
      <c r="BI235" s="94"/>
      <c r="BJ235" s="94"/>
      <c r="BK235" s="94"/>
      <c r="BL235" s="94"/>
      <c r="BM235" s="94"/>
      <c r="BN235" s="94"/>
      <c r="BO235" s="94"/>
      <c r="BP235" s="94"/>
      <c r="BQ235" s="94"/>
      <c r="BR235" s="94"/>
      <c r="BS235" s="94"/>
      <c r="BT235" s="94"/>
      <c r="BU235" s="94"/>
      <c r="BV235" s="94"/>
      <c r="BW235" s="94"/>
      <c r="BX235" s="94"/>
      <c r="BY235" s="94"/>
      <c r="BZ235" s="94"/>
      <c r="CA235" s="94"/>
      <c r="CB235" s="94"/>
      <c r="EW235" s="94"/>
      <c r="EX235" s="94"/>
      <c r="EY235" s="94"/>
      <c r="EZ235" s="94"/>
      <c r="FA235" s="94"/>
      <c r="FB235" s="94"/>
      <c r="FC235" s="94"/>
      <c r="FD235" s="94"/>
      <c r="FE235" s="94"/>
      <c r="FF235" s="94"/>
      <c r="FG235" s="118"/>
      <c r="FH235" s="94"/>
      <c r="FI235" s="94"/>
      <c r="FJ235" s="94"/>
      <c r="FK235" s="94"/>
      <c r="FL235" s="94"/>
      <c r="FM235" s="94"/>
      <c r="FN235" s="94"/>
      <c r="FO235" s="94"/>
      <c r="FP235" s="94"/>
      <c r="FQ235" s="94"/>
      <c r="FR235" s="94"/>
      <c r="FS235" s="94"/>
      <c r="FT235" s="94"/>
      <c r="FU235" s="94"/>
      <c r="FV235" s="94"/>
      <c r="FW235" s="94"/>
      <c r="FX235" s="94"/>
      <c r="FY235" s="94"/>
      <c r="FZ235" s="94"/>
      <c r="GA235" s="94"/>
      <c r="GB235" s="94"/>
      <c r="GC235" s="94"/>
      <c r="GD235" s="94"/>
      <c r="GE235" s="94"/>
      <c r="GF235" s="94"/>
      <c r="GG235" s="94"/>
      <c r="GH235" s="94"/>
      <c r="GI235" s="94"/>
      <c r="GJ235" s="94"/>
    </row>
    <row r="236" spans="1:192" x14ac:dyDescent="0.25">
      <c r="A236" s="514"/>
      <c r="B236" s="95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94"/>
      <c r="AU236" s="94"/>
      <c r="AV236" s="94"/>
      <c r="AW236" s="94"/>
      <c r="AX236" s="94"/>
      <c r="AY236" s="118"/>
      <c r="AZ236" s="94"/>
      <c r="BA236" s="94"/>
      <c r="BB236" s="94"/>
      <c r="BC236" s="94"/>
      <c r="BD236" s="94"/>
      <c r="BE236" s="94"/>
      <c r="BF236" s="94"/>
      <c r="BG236" s="94"/>
      <c r="BH236" s="94"/>
      <c r="BI236" s="94"/>
      <c r="BJ236" s="94"/>
      <c r="BK236" s="94"/>
      <c r="BL236" s="94"/>
      <c r="BM236" s="94"/>
      <c r="BN236" s="94"/>
      <c r="BO236" s="94"/>
      <c r="BP236" s="94"/>
      <c r="BQ236" s="94"/>
      <c r="BR236" s="94"/>
      <c r="BS236" s="94"/>
      <c r="BT236" s="94"/>
      <c r="BU236" s="94"/>
      <c r="BV236" s="94"/>
      <c r="BW236" s="94"/>
      <c r="BX236" s="94"/>
      <c r="BY236" s="94"/>
      <c r="BZ236" s="94"/>
      <c r="CA236" s="94"/>
      <c r="CB236" s="94"/>
      <c r="EW236" s="94"/>
      <c r="EX236" s="94"/>
      <c r="EY236" s="94"/>
      <c r="EZ236" s="94"/>
      <c r="FA236" s="94"/>
      <c r="FB236" s="94"/>
      <c r="FC236" s="94"/>
      <c r="FD236" s="94"/>
      <c r="FE236" s="94"/>
      <c r="FF236" s="94"/>
      <c r="FG236" s="118"/>
      <c r="FH236" s="94"/>
      <c r="FI236" s="94"/>
      <c r="FJ236" s="94"/>
      <c r="FK236" s="94"/>
      <c r="FL236" s="94"/>
      <c r="FM236" s="94"/>
      <c r="FN236" s="94"/>
      <c r="FO236" s="94"/>
      <c r="FP236" s="94"/>
      <c r="FQ236" s="94"/>
      <c r="FR236" s="94"/>
      <c r="FS236" s="94"/>
      <c r="FT236" s="94"/>
      <c r="FU236" s="94"/>
      <c r="FV236" s="94"/>
      <c r="FW236" s="94"/>
      <c r="FX236" s="94"/>
      <c r="FY236" s="94"/>
      <c r="FZ236" s="94"/>
      <c r="GA236" s="94"/>
      <c r="GB236" s="94"/>
      <c r="GC236" s="94"/>
      <c r="GD236" s="94"/>
      <c r="GE236" s="94"/>
      <c r="GF236" s="94"/>
      <c r="GG236" s="94"/>
      <c r="GH236" s="94"/>
      <c r="GI236" s="94"/>
      <c r="GJ236" s="94"/>
    </row>
    <row r="237" spans="1:192" x14ac:dyDescent="0.25">
      <c r="A237" s="514"/>
      <c r="B237" s="95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  <c r="AV237" s="94"/>
      <c r="AW237" s="94"/>
      <c r="AX237" s="94"/>
      <c r="AY237" s="118"/>
      <c r="AZ237" s="94"/>
      <c r="BA237" s="94"/>
      <c r="BB237" s="94"/>
      <c r="BC237" s="94"/>
      <c r="BD237" s="94"/>
      <c r="BE237" s="94"/>
      <c r="BF237" s="94"/>
      <c r="BG237" s="94"/>
      <c r="BH237" s="94"/>
      <c r="BI237" s="94"/>
      <c r="BJ237" s="94"/>
      <c r="BK237" s="94"/>
      <c r="BL237" s="94"/>
      <c r="BM237" s="94"/>
      <c r="BN237" s="94"/>
      <c r="BO237" s="94"/>
      <c r="BP237" s="94"/>
      <c r="BQ237" s="94"/>
      <c r="BR237" s="94"/>
      <c r="BS237" s="94"/>
      <c r="BT237" s="94"/>
      <c r="BU237" s="94"/>
      <c r="BV237" s="94"/>
      <c r="BW237" s="94"/>
      <c r="BX237" s="94"/>
      <c r="BY237" s="94"/>
      <c r="BZ237" s="94"/>
      <c r="CA237" s="94"/>
      <c r="CB237" s="94"/>
      <c r="EW237" s="94"/>
      <c r="EX237" s="94"/>
      <c r="EY237" s="94"/>
      <c r="EZ237" s="94"/>
      <c r="FA237" s="94"/>
      <c r="FB237" s="94"/>
      <c r="FC237" s="94"/>
      <c r="FD237" s="94"/>
      <c r="FE237" s="94"/>
      <c r="FF237" s="94"/>
      <c r="FG237" s="118"/>
      <c r="FH237" s="94"/>
      <c r="FI237" s="94"/>
      <c r="FJ237" s="94"/>
      <c r="FK237" s="94"/>
      <c r="FL237" s="94"/>
      <c r="FM237" s="94"/>
      <c r="FN237" s="94"/>
      <c r="FO237" s="94"/>
      <c r="FP237" s="94"/>
      <c r="FQ237" s="94"/>
      <c r="FR237" s="94"/>
      <c r="FS237" s="94"/>
      <c r="FT237" s="94"/>
      <c r="FU237" s="94"/>
      <c r="FV237" s="94"/>
      <c r="FW237" s="94"/>
      <c r="FX237" s="94"/>
      <c r="FY237" s="94"/>
      <c r="FZ237" s="94"/>
      <c r="GA237" s="94"/>
      <c r="GB237" s="94"/>
      <c r="GC237" s="94"/>
      <c r="GD237" s="94"/>
      <c r="GE237" s="94"/>
      <c r="GF237" s="94"/>
      <c r="GG237" s="94"/>
      <c r="GH237" s="94"/>
      <c r="GI237" s="94"/>
      <c r="GJ237" s="94"/>
    </row>
    <row r="238" spans="1:192" x14ac:dyDescent="0.25">
      <c r="A238" s="514"/>
      <c r="B238" s="95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  <c r="AM238" s="94"/>
      <c r="AN238" s="94"/>
      <c r="AO238" s="94"/>
      <c r="AP238" s="94"/>
      <c r="AQ238" s="94"/>
      <c r="AR238" s="94"/>
      <c r="AS238" s="94"/>
      <c r="AT238" s="94"/>
      <c r="AU238" s="94"/>
      <c r="AV238" s="94"/>
      <c r="AW238" s="94"/>
      <c r="AX238" s="94"/>
      <c r="AY238" s="118"/>
      <c r="AZ238" s="94"/>
      <c r="BA238" s="94"/>
      <c r="BB238" s="94"/>
      <c r="BC238" s="94"/>
      <c r="BD238" s="94"/>
      <c r="BE238" s="94"/>
      <c r="BF238" s="94"/>
      <c r="BG238" s="94"/>
      <c r="BH238" s="94"/>
      <c r="BI238" s="94"/>
      <c r="BJ238" s="94"/>
      <c r="BK238" s="94"/>
      <c r="BL238" s="94"/>
      <c r="BM238" s="94"/>
      <c r="BN238" s="94"/>
      <c r="BO238" s="94"/>
      <c r="BP238" s="94"/>
      <c r="BQ238" s="94"/>
      <c r="BR238" s="94"/>
      <c r="BS238" s="94"/>
      <c r="BT238" s="94"/>
      <c r="BU238" s="94"/>
      <c r="BV238" s="94"/>
      <c r="BW238" s="94"/>
      <c r="BX238" s="94"/>
      <c r="BY238" s="94"/>
      <c r="BZ238" s="94"/>
      <c r="CA238" s="94"/>
      <c r="CB238" s="94"/>
      <c r="EW238" s="94"/>
      <c r="EX238" s="94"/>
      <c r="EY238" s="94"/>
      <c r="EZ238" s="94"/>
      <c r="FA238" s="94"/>
      <c r="FB238" s="94"/>
      <c r="FC238" s="94"/>
      <c r="FD238" s="94"/>
      <c r="FE238" s="94"/>
      <c r="FF238" s="94"/>
      <c r="FG238" s="118"/>
      <c r="FH238" s="94"/>
      <c r="FI238" s="94"/>
      <c r="FJ238" s="94"/>
      <c r="FK238" s="94"/>
      <c r="FL238" s="94"/>
      <c r="FM238" s="94"/>
      <c r="FN238" s="94"/>
      <c r="FO238" s="94"/>
      <c r="FP238" s="94"/>
      <c r="FQ238" s="94"/>
      <c r="FR238" s="94"/>
      <c r="FS238" s="94"/>
      <c r="FT238" s="94"/>
      <c r="FU238" s="94"/>
      <c r="FV238" s="94"/>
      <c r="FW238" s="94"/>
      <c r="FX238" s="94"/>
      <c r="FY238" s="94"/>
      <c r="FZ238" s="94"/>
      <c r="GA238" s="94"/>
      <c r="GB238" s="94"/>
      <c r="GC238" s="94"/>
      <c r="GD238" s="94"/>
      <c r="GE238" s="94"/>
      <c r="GF238" s="94"/>
      <c r="GG238" s="94"/>
      <c r="GH238" s="94"/>
      <c r="GI238" s="94"/>
      <c r="GJ238" s="94"/>
    </row>
    <row r="239" spans="1:192" x14ac:dyDescent="0.25">
      <c r="A239" s="514"/>
      <c r="B239" s="95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  <c r="AN239" s="94"/>
      <c r="AO239" s="94"/>
      <c r="AP239" s="94"/>
      <c r="AQ239" s="94"/>
      <c r="AR239" s="94"/>
      <c r="AS239" s="94"/>
      <c r="AT239" s="94"/>
      <c r="AU239" s="94"/>
      <c r="AV239" s="94"/>
      <c r="AW239" s="94"/>
      <c r="AX239" s="94"/>
      <c r="AY239" s="118"/>
      <c r="AZ239" s="94"/>
      <c r="BA239" s="94"/>
      <c r="BB239" s="94"/>
      <c r="BC239" s="94"/>
      <c r="BD239" s="94"/>
      <c r="BE239" s="94"/>
      <c r="BF239" s="94"/>
      <c r="BG239" s="94"/>
      <c r="BH239" s="94"/>
      <c r="BI239" s="94"/>
      <c r="BJ239" s="94"/>
      <c r="BK239" s="94"/>
      <c r="BL239" s="94"/>
      <c r="BM239" s="94"/>
      <c r="BN239" s="94"/>
      <c r="BO239" s="94"/>
      <c r="BP239" s="94"/>
      <c r="BQ239" s="94"/>
      <c r="BR239" s="94"/>
      <c r="BS239" s="94"/>
      <c r="BT239" s="94"/>
      <c r="BU239" s="94"/>
      <c r="BV239" s="94"/>
      <c r="BW239" s="94"/>
      <c r="BX239" s="94"/>
      <c r="BY239" s="94"/>
      <c r="BZ239" s="94"/>
      <c r="CA239" s="94"/>
      <c r="CB239" s="94"/>
      <c r="EW239" s="94"/>
      <c r="EX239" s="94"/>
      <c r="EY239" s="94"/>
      <c r="EZ239" s="94"/>
      <c r="FA239" s="94"/>
      <c r="FB239" s="94"/>
      <c r="FC239" s="94"/>
      <c r="FD239" s="94"/>
      <c r="FE239" s="94"/>
      <c r="FF239" s="94"/>
      <c r="FG239" s="118"/>
      <c r="FH239" s="94"/>
      <c r="FI239" s="94"/>
      <c r="FJ239" s="94"/>
      <c r="FK239" s="94"/>
      <c r="FL239" s="94"/>
      <c r="FM239" s="94"/>
      <c r="FN239" s="94"/>
      <c r="FO239" s="94"/>
      <c r="FP239" s="94"/>
      <c r="FQ239" s="94"/>
      <c r="FR239" s="94"/>
      <c r="FS239" s="94"/>
      <c r="FT239" s="94"/>
      <c r="FU239" s="94"/>
      <c r="FV239" s="94"/>
      <c r="FW239" s="94"/>
      <c r="FX239" s="94"/>
      <c r="FY239" s="94"/>
      <c r="FZ239" s="94"/>
      <c r="GA239" s="94"/>
      <c r="GB239" s="94"/>
      <c r="GC239" s="94"/>
      <c r="GD239" s="94"/>
      <c r="GE239" s="94"/>
      <c r="GF239" s="94"/>
      <c r="GG239" s="94"/>
      <c r="GH239" s="94"/>
      <c r="GI239" s="94"/>
      <c r="GJ239" s="94"/>
    </row>
    <row r="240" spans="1:192" x14ac:dyDescent="0.25">
      <c r="A240" s="514"/>
      <c r="B240" s="95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  <c r="AV240" s="94"/>
      <c r="AW240" s="94"/>
      <c r="AX240" s="94"/>
      <c r="AY240" s="118"/>
      <c r="AZ240" s="94"/>
      <c r="BA240" s="94"/>
      <c r="BB240" s="94"/>
      <c r="BC240" s="94"/>
      <c r="BD240" s="94"/>
      <c r="BE240" s="94"/>
      <c r="BF240" s="94"/>
      <c r="BG240" s="94"/>
      <c r="BH240" s="94"/>
      <c r="BI240" s="94"/>
      <c r="BJ240" s="94"/>
      <c r="BK240" s="94"/>
      <c r="BL240" s="94"/>
      <c r="BM240" s="94"/>
      <c r="BN240" s="94"/>
      <c r="BO240" s="94"/>
      <c r="BP240" s="94"/>
      <c r="BQ240" s="94"/>
      <c r="BR240" s="94"/>
      <c r="BS240" s="94"/>
      <c r="BT240" s="94"/>
      <c r="BU240" s="94"/>
      <c r="BV240" s="94"/>
      <c r="BW240" s="94"/>
      <c r="BX240" s="94"/>
      <c r="BY240" s="94"/>
      <c r="BZ240" s="94"/>
      <c r="CA240" s="94"/>
      <c r="CB240" s="94"/>
      <c r="EW240" s="94"/>
      <c r="EX240" s="94"/>
      <c r="EY240" s="94"/>
      <c r="EZ240" s="94"/>
      <c r="FA240" s="94"/>
      <c r="FB240" s="94"/>
      <c r="FC240" s="94"/>
      <c r="FD240" s="94"/>
      <c r="FE240" s="94"/>
      <c r="FF240" s="94"/>
      <c r="FG240" s="118"/>
      <c r="FH240" s="94"/>
      <c r="FI240" s="94"/>
      <c r="FJ240" s="94"/>
      <c r="FK240" s="94"/>
      <c r="FL240" s="94"/>
      <c r="FM240" s="94"/>
      <c r="FN240" s="94"/>
      <c r="FO240" s="94"/>
      <c r="FP240" s="94"/>
      <c r="FQ240" s="94"/>
      <c r="FR240" s="94"/>
      <c r="FS240" s="94"/>
      <c r="FT240" s="94"/>
      <c r="FU240" s="94"/>
      <c r="FV240" s="94"/>
      <c r="FW240" s="94"/>
      <c r="FX240" s="94"/>
      <c r="FY240" s="94"/>
      <c r="FZ240" s="94"/>
      <c r="GA240" s="94"/>
      <c r="GB240" s="94"/>
      <c r="GC240" s="94"/>
      <c r="GD240" s="94"/>
      <c r="GE240" s="94"/>
      <c r="GF240" s="94"/>
      <c r="GG240" s="94"/>
      <c r="GH240" s="94"/>
      <c r="GI240" s="94"/>
      <c r="GJ240" s="94"/>
    </row>
    <row r="241" spans="1:192" x14ac:dyDescent="0.25">
      <c r="A241" s="514"/>
      <c r="B241" s="95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94"/>
      <c r="AU241" s="94"/>
      <c r="AV241" s="94"/>
      <c r="AW241" s="94"/>
      <c r="AX241" s="94"/>
      <c r="AY241" s="118"/>
      <c r="AZ241" s="94"/>
      <c r="BA241" s="94"/>
      <c r="BB241" s="94"/>
      <c r="BC241" s="94"/>
      <c r="BD241" s="94"/>
      <c r="BE241" s="94"/>
      <c r="BF241" s="94"/>
      <c r="BG241" s="94"/>
      <c r="BH241" s="94"/>
      <c r="BI241" s="94"/>
      <c r="BJ241" s="94"/>
      <c r="BK241" s="94"/>
      <c r="BL241" s="94"/>
      <c r="BM241" s="94"/>
      <c r="BN241" s="94"/>
      <c r="BO241" s="94"/>
      <c r="BP241" s="94"/>
      <c r="BQ241" s="94"/>
      <c r="BR241" s="94"/>
      <c r="BS241" s="94"/>
      <c r="BT241" s="94"/>
      <c r="BU241" s="94"/>
      <c r="BV241" s="94"/>
      <c r="BW241" s="94"/>
      <c r="BX241" s="94"/>
      <c r="BY241" s="94"/>
      <c r="BZ241" s="94"/>
      <c r="CA241" s="94"/>
      <c r="CB241" s="94"/>
      <c r="EW241" s="94"/>
      <c r="EX241" s="94"/>
      <c r="EY241" s="94"/>
      <c r="EZ241" s="94"/>
      <c r="FA241" s="94"/>
      <c r="FB241" s="94"/>
      <c r="FC241" s="94"/>
      <c r="FD241" s="94"/>
      <c r="FE241" s="94"/>
      <c r="FF241" s="94"/>
      <c r="FG241" s="118"/>
      <c r="FH241" s="94"/>
      <c r="FI241" s="94"/>
      <c r="FJ241" s="94"/>
      <c r="FK241" s="94"/>
      <c r="FL241" s="94"/>
      <c r="FM241" s="94"/>
      <c r="FN241" s="94"/>
      <c r="FO241" s="94"/>
      <c r="FP241" s="94"/>
      <c r="FQ241" s="94"/>
      <c r="FR241" s="94"/>
      <c r="FS241" s="94"/>
      <c r="FT241" s="94"/>
      <c r="FU241" s="94"/>
      <c r="FV241" s="94"/>
      <c r="FW241" s="94"/>
      <c r="FX241" s="94"/>
      <c r="FY241" s="94"/>
      <c r="FZ241" s="94"/>
      <c r="GA241" s="94"/>
      <c r="GB241" s="94"/>
      <c r="GC241" s="94"/>
      <c r="GD241" s="94"/>
      <c r="GE241" s="94"/>
      <c r="GF241" s="94"/>
      <c r="GG241" s="94"/>
      <c r="GH241" s="94"/>
      <c r="GI241" s="94"/>
      <c r="GJ241" s="94"/>
    </row>
    <row r="242" spans="1:192" x14ac:dyDescent="0.25">
      <c r="A242" s="514"/>
      <c r="B242" s="95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94"/>
      <c r="AU242" s="94"/>
      <c r="AV242" s="94"/>
      <c r="AW242" s="94"/>
      <c r="AX242" s="94"/>
      <c r="AY242" s="118"/>
      <c r="AZ242" s="94"/>
      <c r="BA242" s="94"/>
      <c r="BB242" s="94"/>
      <c r="BC242" s="94"/>
      <c r="BD242" s="94"/>
      <c r="BE242" s="94"/>
      <c r="BF242" s="94"/>
      <c r="BG242" s="94"/>
      <c r="BH242" s="94"/>
      <c r="BI242" s="94"/>
      <c r="BJ242" s="94"/>
      <c r="BK242" s="94"/>
      <c r="BL242" s="94"/>
      <c r="BM242" s="94"/>
      <c r="BN242" s="94"/>
      <c r="BO242" s="94"/>
      <c r="BP242" s="94"/>
      <c r="BQ242" s="94"/>
      <c r="BR242" s="94"/>
      <c r="BS242" s="94"/>
      <c r="BT242" s="94"/>
      <c r="BU242" s="94"/>
      <c r="BV242" s="94"/>
      <c r="BW242" s="94"/>
      <c r="BX242" s="94"/>
      <c r="BY242" s="94"/>
      <c r="BZ242" s="94"/>
      <c r="CA242" s="94"/>
      <c r="CB242" s="94"/>
      <c r="EW242" s="94"/>
      <c r="EX242" s="94"/>
      <c r="EY242" s="94"/>
      <c r="EZ242" s="94"/>
      <c r="FA242" s="94"/>
      <c r="FB242" s="94"/>
      <c r="FC242" s="94"/>
      <c r="FD242" s="94"/>
      <c r="FE242" s="94"/>
      <c r="FF242" s="94"/>
      <c r="FG242" s="118"/>
      <c r="FH242" s="94"/>
      <c r="FI242" s="94"/>
      <c r="FJ242" s="94"/>
      <c r="FK242" s="94"/>
      <c r="FL242" s="94"/>
      <c r="FM242" s="94"/>
      <c r="FN242" s="94"/>
      <c r="FO242" s="94"/>
      <c r="FP242" s="94"/>
      <c r="FQ242" s="94"/>
      <c r="FR242" s="94"/>
      <c r="FS242" s="94"/>
      <c r="FT242" s="94"/>
      <c r="FU242" s="94"/>
      <c r="FV242" s="94"/>
      <c r="FW242" s="94"/>
      <c r="FX242" s="94"/>
      <c r="FY242" s="94"/>
      <c r="FZ242" s="94"/>
      <c r="GA242" s="94"/>
      <c r="GB242" s="94"/>
      <c r="GC242" s="94"/>
      <c r="GD242" s="94"/>
      <c r="GE242" s="94"/>
      <c r="GF242" s="94"/>
      <c r="GG242" s="94"/>
      <c r="GH242" s="94"/>
      <c r="GI242" s="94"/>
      <c r="GJ242" s="94"/>
    </row>
    <row r="243" spans="1:192" x14ac:dyDescent="0.25">
      <c r="A243" s="514"/>
      <c r="B243" s="95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94"/>
      <c r="AU243" s="94"/>
      <c r="AV243" s="94"/>
      <c r="AW243" s="94"/>
      <c r="AX243" s="94"/>
      <c r="AY243" s="118"/>
      <c r="AZ243" s="94"/>
      <c r="BA243" s="94"/>
      <c r="BB243" s="94"/>
      <c r="BC243" s="94"/>
      <c r="BD243" s="94"/>
      <c r="BE243" s="94"/>
      <c r="BF243" s="94"/>
      <c r="BG243" s="94"/>
      <c r="BH243" s="94"/>
      <c r="BI243" s="94"/>
      <c r="BJ243" s="94"/>
      <c r="BK243" s="94"/>
      <c r="BL243" s="94"/>
      <c r="BM243" s="94"/>
      <c r="BN243" s="94"/>
      <c r="BO243" s="94"/>
      <c r="BP243" s="94"/>
      <c r="BQ243" s="94"/>
      <c r="BR243" s="94"/>
      <c r="BS243" s="94"/>
      <c r="BT243" s="94"/>
      <c r="BU243" s="94"/>
      <c r="BV243" s="94"/>
      <c r="BW243" s="94"/>
      <c r="BX243" s="94"/>
      <c r="BY243" s="94"/>
      <c r="BZ243" s="94"/>
      <c r="CA243" s="94"/>
      <c r="CB243" s="94"/>
      <c r="EW243" s="94"/>
      <c r="EX243" s="94"/>
      <c r="EY243" s="94"/>
      <c r="EZ243" s="94"/>
      <c r="FA243" s="94"/>
      <c r="FB243" s="94"/>
      <c r="FC243" s="94"/>
      <c r="FD243" s="94"/>
      <c r="FE243" s="94"/>
      <c r="FF243" s="94"/>
      <c r="FG243" s="118"/>
      <c r="FH243" s="94"/>
      <c r="FI243" s="94"/>
      <c r="FJ243" s="94"/>
      <c r="FK243" s="94"/>
      <c r="FL243" s="94"/>
      <c r="FM243" s="94"/>
      <c r="FN243" s="94"/>
      <c r="FO243" s="94"/>
      <c r="FP243" s="94"/>
      <c r="FQ243" s="94"/>
      <c r="FR243" s="94"/>
      <c r="FS243" s="94"/>
      <c r="FT243" s="94"/>
      <c r="FU243" s="94"/>
      <c r="FV243" s="94"/>
      <c r="FW243" s="94"/>
      <c r="FX243" s="94"/>
      <c r="FY243" s="94"/>
      <c r="FZ243" s="94"/>
      <c r="GA243" s="94"/>
      <c r="GB243" s="94"/>
      <c r="GC243" s="94"/>
      <c r="GD243" s="94"/>
      <c r="GE243" s="94"/>
      <c r="GF243" s="94"/>
      <c r="GG243" s="94"/>
      <c r="GH243" s="94"/>
      <c r="GI243" s="94"/>
      <c r="GJ243" s="94"/>
    </row>
    <row r="244" spans="1:192" x14ac:dyDescent="0.25">
      <c r="A244" s="514"/>
      <c r="B244" s="95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94"/>
      <c r="AU244" s="94"/>
      <c r="AV244" s="94"/>
      <c r="AW244" s="94"/>
      <c r="AX244" s="94"/>
      <c r="AY244" s="118"/>
      <c r="AZ244" s="94"/>
      <c r="BA244" s="94"/>
      <c r="BB244" s="94"/>
      <c r="BC244" s="94"/>
      <c r="BD244" s="94"/>
      <c r="BE244" s="94"/>
      <c r="BF244" s="94"/>
      <c r="BG244" s="94"/>
      <c r="BH244" s="94"/>
      <c r="BI244" s="94"/>
      <c r="BJ244" s="94"/>
      <c r="BK244" s="94"/>
      <c r="BL244" s="94"/>
      <c r="BM244" s="94"/>
      <c r="BN244" s="94"/>
      <c r="BO244" s="94"/>
      <c r="BP244" s="94"/>
      <c r="BQ244" s="94"/>
      <c r="BR244" s="94"/>
      <c r="BS244" s="94"/>
      <c r="BT244" s="94"/>
      <c r="BU244" s="94"/>
      <c r="BV244" s="94"/>
      <c r="BW244" s="94"/>
      <c r="BX244" s="94"/>
      <c r="BY244" s="94"/>
      <c r="BZ244" s="94"/>
      <c r="CA244" s="94"/>
      <c r="CB244" s="94"/>
      <c r="EW244" s="94"/>
      <c r="EX244" s="94"/>
      <c r="EY244" s="94"/>
      <c r="EZ244" s="94"/>
      <c r="FA244" s="94"/>
      <c r="FB244" s="94"/>
      <c r="FC244" s="94"/>
      <c r="FD244" s="94"/>
      <c r="FE244" s="94"/>
      <c r="FF244" s="94"/>
      <c r="FG244" s="118"/>
      <c r="FH244" s="94"/>
      <c r="FI244" s="94"/>
      <c r="FJ244" s="94"/>
      <c r="FK244" s="94"/>
      <c r="FL244" s="94"/>
      <c r="FM244" s="94"/>
      <c r="FN244" s="94"/>
      <c r="FO244" s="94"/>
      <c r="FP244" s="94"/>
      <c r="FQ244" s="94"/>
      <c r="FR244" s="94"/>
      <c r="FS244" s="94"/>
      <c r="FT244" s="94"/>
      <c r="FU244" s="94"/>
      <c r="FV244" s="94"/>
      <c r="FW244" s="94"/>
      <c r="FX244" s="94"/>
      <c r="FY244" s="94"/>
      <c r="FZ244" s="94"/>
      <c r="GA244" s="94"/>
      <c r="GB244" s="94"/>
      <c r="GC244" s="94"/>
      <c r="GD244" s="94"/>
      <c r="GE244" s="94"/>
      <c r="GF244" s="94"/>
      <c r="GG244" s="94"/>
      <c r="GH244" s="94"/>
      <c r="GI244" s="94"/>
      <c r="GJ244" s="94"/>
    </row>
    <row r="245" spans="1:192" x14ac:dyDescent="0.25">
      <c r="A245" s="514"/>
      <c r="B245" s="95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4"/>
      <c r="AL245" s="94"/>
      <c r="AM245" s="94"/>
      <c r="AN245" s="94"/>
      <c r="AO245" s="94"/>
      <c r="AP245" s="94"/>
      <c r="AQ245" s="94"/>
      <c r="AR245" s="94"/>
      <c r="AS245" s="94"/>
      <c r="AT245" s="94"/>
      <c r="AU245" s="94"/>
      <c r="AV245" s="94"/>
      <c r="AW245" s="94"/>
      <c r="AX245" s="94"/>
      <c r="AY245" s="118"/>
      <c r="AZ245" s="94"/>
      <c r="BA245" s="94"/>
      <c r="BB245" s="94"/>
      <c r="BC245" s="94"/>
      <c r="BD245" s="94"/>
      <c r="BE245" s="94"/>
      <c r="BF245" s="94"/>
      <c r="BG245" s="94"/>
      <c r="BH245" s="94"/>
      <c r="BI245" s="94"/>
      <c r="BJ245" s="94"/>
      <c r="BK245" s="94"/>
      <c r="BL245" s="94"/>
      <c r="BM245" s="94"/>
      <c r="BN245" s="94"/>
      <c r="BO245" s="94"/>
      <c r="BP245" s="94"/>
      <c r="BQ245" s="94"/>
      <c r="BR245" s="94"/>
      <c r="BS245" s="94"/>
      <c r="BT245" s="94"/>
      <c r="BU245" s="94"/>
      <c r="BV245" s="94"/>
      <c r="BW245" s="94"/>
      <c r="BX245" s="94"/>
      <c r="BY245" s="94"/>
      <c r="BZ245" s="94"/>
      <c r="CA245" s="94"/>
      <c r="CB245" s="94"/>
      <c r="EW245" s="94"/>
      <c r="EX245" s="94"/>
      <c r="EY245" s="94"/>
      <c r="EZ245" s="94"/>
      <c r="FA245" s="94"/>
      <c r="FB245" s="94"/>
      <c r="FC245" s="94"/>
      <c r="FD245" s="94"/>
      <c r="FE245" s="94"/>
      <c r="FF245" s="94"/>
      <c r="FG245" s="118"/>
      <c r="FH245" s="94"/>
      <c r="FI245" s="94"/>
      <c r="FJ245" s="94"/>
      <c r="FK245" s="94"/>
      <c r="FL245" s="94"/>
      <c r="FM245" s="94"/>
      <c r="FN245" s="94"/>
      <c r="FO245" s="94"/>
      <c r="FP245" s="94"/>
      <c r="FQ245" s="94"/>
      <c r="FR245" s="94"/>
      <c r="FS245" s="94"/>
      <c r="FT245" s="94"/>
      <c r="FU245" s="94"/>
      <c r="FV245" s="94"/>
      <c r="FW245" s="94"/>
      <c r="FX245" s="94"/>
      <c r="FY245" s="94"/>
      <c r="FZ245" s="94"/>
      <c r="GA245" s="94"/>
      <c r="GB245" s="94"/>
      <c r="GC245" s="94"/>
      <c r="GD245" s="94"/>
      <c r="GE245" s="94"/>
      <c r="GF245" s="94"/>
      <c r="GG245" s="94"/>
      <c r="GH245" s="94"/>
      <c r="GI245" s="94"/>
      <c r="GJ245" s="94"/>
    </row>
    <row r="246" spans="1:192" x14ac:dyDescent="0.25">
      <c r="A246" s="514"/>
      <c r="B246" s="95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4"/>
      <c r="AL246" s="94"/>
      <c r="AM246" s="94"/>
      <c r="AN246" s="94"/>
      <c r="AO246" s="94"/>
      <c r="AP246" s="94"/>
      <c r="AQ246" s="94"/>
      <c r="AR246" s="94"/>
      <c r="AS246" s="94"/>
      <c r="AT246" s="94"/>
      <c r="AU246" s="94"/>
      <c r="AV246" s="94"/>
      <c r="AW246" s="94"/>
      <c r="AX246" s="94"/>
      <c r="AY246" s="118"/>
      <c r="AZ246" s="94"/>
      <c r="BA246" s="94"/>
      <c r="BB246" s="94"/>
      <c r="BC246" s="94"/>
      <c r="BD246" s="94"/>
      <c r="BE246" s="94"/>
      <c r="BF246" s="94"/>
      <c r="BG246" s="94"/>
      <c r="BH246" s="94"/>
      <c r="BI246" s="94"/>
      <c r="BJ246" s="94"/>
      <c r="BK246" s="94"/>
      <c r="BL246" s="94"/>
      <c r="BM246" s="94"/>
      <c r="BN246" s="94"/>
      <c r="BO246" s="94"/>
      <c r="BP246" s="94"/>
      <c r="BQ246" s="94"/>
      <c r="BR246" s="94"/>
      <c r="BS246" s="94"/>
      <c r="BT246" s="94"/>
      <c r="BU246" s="94"/>
      <c r="BV246" s="94"/>
      <c r="BW246" s="94"/>
      <c r="BX246" s="94"/>
      <c r="BY246" s="94"/>
      <c r="BZ246" s="94"/>
      <c r="CA246" s="94"/>
      <c r="CB246" s="94"/>
      <c r="EW246" s="94"/>
      <c r="EX246" s="94"/>
      <c r="EY246" s="94"/>
      <c r="EZ246" s="94"/>
      <c r="FA246" s="94"/>
      <c r="FB246" s="94"/>
      <c r="FC246" s="94"/>
      <c r="FD246" s="94"/>
      <c r="FE246" s="94"/>
      <c r="FF246" s="94"/>
      <c r="FG246" s="118"/>
      <c r="FH246" s="94"/>
      <c r="FI246" s="94"/>
      <c r="FJ246" s="94"/>
      <c r="FK246" s="94"/>
      <c r="FL246" s="94"/>
      <c r="FM246" s="94"/>
      <c r="FN246" s="94"/>
      <c r="FO246" s="94"/>
      <c r="FP246" s="94"/>
      <c r="FQ246" s="94"/>
      <c r="FR246" s="94"/>
      <c r="FS246" s="94"/>
      <c r="FT246" s="94"/>
      <c r="FU246" s="94"/>
      <c r="FV246" s="94"/>
      <c r="FW246" s="94"/>
      <c r="FX246" s="94"/>
      <c r="FY246" s="94"/>
      <c r="FZ246" s="94"/>
      <c r="GA246" s="94"/>
      <c r="GB246" s="94"/>
      <c r="GC246" s="94"/>
      <c r="GD246" s="94"/>
      <c r="GE246" s="94"/>
      <c r="GF246" s="94"/>
      <c r="GG246" s="94"/>
      <c r="GH246" s="94"/>
      <c r="GI246" s="94"/>
      <c r="GJ246" s="94"/>
    </row>
    <row r="247" spans="1:192" x14ac:dyDescent="0.25">
      <c r="A247" s="514"/>
      <c r="B247" s="95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4"/>
      <c r="AL247" s="94"/>
      <c r="AM247" s="94"/>
      <c r="AN247" s="94"/>
      <c r="AO247" s="94"/>
      <c r="AP247" s="94"/>
      <c r="AQ247" s="94"/>
      <c r="AR247" s="94"/>
      <c r="AS247" s="94"/>
      <c r="AT247" s="94"/>
      <c r="AU247" s="94"/>
      <c r="AV247" s="94"/>
      <c r="AW247" s="94"/>
      <c r="AX247" s="94"/>
      <c r="AY247" s="118"/>
      <c r="AZ247" s="94"/>
      <c r="BA247" s="94"/>
      <c r="BB247" s="94"/>
      <c r="BC247" s="94"/>
      <c r="BD247" s="94"/>
      <c r="BE247" s="94"/>
      <c r="BF247" s="94"/>
      <c r="BG247" s="94"/>
      <c r="BH247" s="94"/>
      <c r="BI247" s="94"/>
      <c r="BJ247" s="94"/>
      <c r="BK247" s="94"/>
      <c r="BL247" s="94"/>
      <c r="BM247" s="94"/>
      <c r="BN247" s="94"/>
      <c r="BO247" s="94"/>
      <c r="BP247" s="94"/>
      <c r="BQ247" s="94"/>
      <c r="BR247" s="94"/>
      <c r="BS247" s="94"/>
      <c r="BT247" s="94"/>
      <c r="BU247" s="94"/>
      <c r="BV247" s="94"/>
      <c r="BW247" s="94"/>
      <c r="BX247" s="94"/>
      <c r="BY247" s="94"/>
      <c r="BZ247" s="94"/>
      <c r="CA247" s="94"/>
      <c r="CB247" s="94"/>
      <c r="EW247" s="94"/>
      <c r="EX247" s="94"/>
      <c r="EY247" s="94"/>
      <c r="EZ247" s="94"/>
      <c r="FA247" s="94"/>
      <c r="FB247" s="94"/>
      <c r="FC247" s="94"/>
      <c r="FD247" s="94"/>
      <c r="FE247" s="94"/>
      <c r="FF247" s="94"/>
      <c r="FG247" s="118"/>
      <c r="FH247" s="94"/>
      <c r="FI247" s="94"/>
      <c r="FJ247" s="94"/>
      <c r="FK247" s="94"/>
      <c r="FL247" s="94"/>
      <c r="FM247" s="94"/>
      <c r="FN247" s="94"/>
      <c r="FO247" s="94"/>
      <c r="FP247" s="94"/>
      <c r="FQ247" s="94"/>
      <c r="FR247" s="94"/>
      <c r="FS247" s="94"/>
      <c r="FT247" s="94"/>
      <c r="FU247" s="94"/>
      <c r="FV247" s="94"/>
      <c r="FW247" s="94"/>
      <c r="FX247" s="94"/>
      <c r="FY247" s="94"/>
      <c r="FZ247" s="94"/>
      <c r="GA247" s="94"/>
      <c r="GB247" s="94"/>
      <c r="GC247" s="94"/>
      <c r="GD247" s="94"/>
      <c r="GE247" s="94"/>
      <c r="GF247" s="94"/>
      <c r="GG247" s="94"/>
      <c r="GH247" s="94"/>
      <c r="GI247" s="94"/>
      <c r="GJ247" s="94"/>
    </row>
    <row r="248" spans="1:192" x14ac:dyDescent="0.25">
      <c r="A248" s="514"/>
      <c r="B248" s="95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4"/>
      <c r="AM248" s="94"/>
      <c r="AN248" s="94"/>
      <c r="AO248" s="94"/>
      <c r="AP248" s="94"/>
      <c r="AQ248" s="94"/>
      <c r="AR248" s="94"/>
      <c r="AS248" s="94"/>
      <c r="AT248" s="94"/>
      <c r="AU248" s="94"/>
      <c r="AV248" s="94"/>
      <c r="AW248" s="94"/>
      <c r="AX248" s="94"/>
      <c r="AY248" s="118"/>
      <c r="AZ248" s="94"/>
      <c r="BA248" s="94"/>
      <c r="BB248" s="94"/>
      <c r="BC248" s="94"/>
      <c r="BD248" s="94"/>
      <c r="BE248" s="94"/>
      <c r="BF248" s="94"/>
      <c r="BG248" s="94"/>
      <c r="BH248" s="94"/>
      <c r="BI248" s="94"/>
      <c r="BJ248" s="94"/>
      <c r="BK248" s="94"/>
      <c r="BL248" s="94"/>
      <c r="BM248" s="94"/>
      <c r="BN248" s="94"/>
      <c r="BO248" s="94"/>
      <c r="BP248" s="94"/>
      <c r="BQ248" s="94"/>
      <c r="BR248" s="94"/>
      <c r="BS248" s="94"/>
      <c r="BT248" s="94"/>
      <c r="BU248" s="94"/>
      <c r="BV248" s="94"/>
      <c r="BW248" s="94"/>
      <c r="BX248" s="94"/>
      <c r="BY248" s="94"/>
      <c r="BZ248" s="94"/>
      <c r="CA248" s="94"/>
      <c r="CB248" s="94"/>
      <c r="EW248" s="94"/>
      <c r="EX248" s="94"/>
      <c r="EY248" s="94"/>
      <c r="EZ248" s="94"/>
      <c r="FA248" s="94"/>
      <c r="FB248" s="94"/>
      <c r="FC248" s="94"/>
      <c r="FD248" s="94"/>
      <c r="FE248" s="94"/>
      <c r="FF248" s="94"/>
      <c r="FG248" s="118"/>
      <c r="FH248" s="94"/>
      <c r="FI248" s="94"/>
      <c r="FJ248" s="94"/>
      <c r="FK248" s="94"/>
      <c r="FL248" s="94"/>
      <c r="FM248" s="94"/>
      <c r="FN248" s="94"/>
      <c r="FO248" s="94"/>
      <c r="FP248" s="94"/>
      <c r="FQ248" s="94"/>
      <c r="FR248" s="94"/>
      <c r="FS248" s="94"/>
      <c r="FT248" s="94"/>
      <c r="FU248" s="94"/>
      <c r="FV248" s="94"/>
      <c r="FW248" s="94"/>
      <c r="FX248" s="94"/>
      <c r="FY248" s="94"/>
      <c r="FZ248" s="94"/>
      <c r="GA248" s="94"/>
      <c r="GB248" s="94"/>
      <c r="GC248" s="94"/>
      <c r="GD248" s="94"/>
      <c r="GE248" s="94"/>
      <c r="GF248" s="94"/>
      <c r="GG248" s="94"/>
      <c r="GH248" s="94"/>
      <c r="GI248" s="94"/>
      <c r="GJ248" s="94"/>
    </row>
    <row r="249" spans="1:192" x14ac:dyDescent="0.25">
      <c r="A249" s="514"/>
      <c r="B249" s="95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4"/>
      <c r="AL249" s="94"/>
      <c r="AM249" s="94"/>
      <c r="AN249" s="94"/>
      <c r="AO249" s="94"/>
      <c r="AP249" s="94"/>
      <c r="AQ249" s="94"/>
      <c r="AR249" s="94"/>
      <c r="AS249" s="94"/>
      <c r="AT249" s="94"/>
      <c r="AU249" s="94"/>
      <c r="AV249" s="94"/>
      <c r="AW249" s="94"/>
      <c r="AX249" s="94"/>
      <c r="AY249" s="118"/>
      <c r="AZ249" s="94"/>
      <c r="BA249" s="94"/>
      <c r="BB249" s="94"/>
      <c r="BC249" s="94"/>
      <c r="BD249" s="94"/>
      <c r="BE249" s="94"/>
      <c r="BF249" s="94"/>
      <c r="BG249" s="94"/>
      <c r="BH249" s="94"/>
      <c r="BI249" s="94"/>
      <c r="BJ249" s="94"/>
      <c r="BK249" s="94"/>
      <c r="BL249" s="94"/>
      <c r="BM249" s="94"/>
      <c r="BN249" s="94"/>
      <c r="BO249" s="94"/>
      <c r="BP249" s="94"/>
      <c r="BQ249" s="94"/>
      <c r="BR249" s="94"/>
      <c r="BS249" s="94"/>
      <c r="BT249" s="94"/>
      <c r="BU249" s="94"/>
      <c r="BV249" s="94"/>
      <c r="BW249" s="94"/>
      <c r="BX249" s="94"/>
      <c r="BY249" s="94"/>
      <c r="BZ249" s="94"/>
      <c r="CA249" s="94"/>
      <c r="CB249" s="94"/>
      <c r="EW249" s="94"/>
      <c r="EX249" s="94"/>
      <c r="EY249" s="94"/>
      <c r="EZ249" s="94"/>
      <c r="FA249" s="94"/>
      <c r="FB249" s="94"/>
      <c r="FC249" s="94"/>
      <c r="FD249" s="94"/>
      <c r="FE249" s="94"/>
      <c r="FF249" s="94"/>
      <c r="FG249" s="118"/>
      <c r="FH249" s="94"/>
      <c r="FI249" s="94"/>
      <c r="FJ249" s="94"/>
      <c r="FK249" s="94"/>
      <c r="FL249" s="94"/>
      <c r="FM249" s="94"/>
      <c r="FN249" s="94"/>
      <c r="FO249" s="94"/>
      <c r="FP249" s="94"/>
      <c r="FQ249" s="94"/>
      <c r="FR249" s="94"/>
      <c r="FS249" s="94"/>
      <c r="FT249" s="94"/>
      <c r="FU249" s="94"/>
      <c r="FV249" s="94"/>
      <c r="FW249" s="94"/>
      <c r="FX249" s="94"/>
      <c r="FY249" s="94"/>
      <c r="FZ249" s="94"/>
      <c r="GA249" s="94"/>
      <c r="GB249" s="94"/>
      <c r="GC249" s="94"/>
      <c r="GD249" s="94"/>
      <c r="GE249" s="94"/>
      <c r="GF249" s="94"/>
      <c r="GG249" s="94"/>
      <c r="GH249" s="94"/>
      <c r="GI249" s="94"/>
      <c r="GJ249" s="94"/>
    </row>
    <row r="250" spans="1:192" x14ac:dyDescent="0.25">
      <c r="A250" s="514"/>
      <c r="B250" s="95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4"/>
      <c r="AL250" s="94"/>
      <c r="AM250" s="94"/>
      <c r="AN250" s="94"/>
      <c r="AO250" s="94"/>
      <c r="AP250" s="94"/>
      <c r="AQ250" s="94"/>
      <c r="AR250" s="94"/>
      <c r="AS250" s="94"/>
      <c r="AT250" s="94"/>
      <c r="AU250" s="94"/>
      <c r="AV250" s="94"/>
      <c r="AW250" s="94"/>
      <c r="AX250" s="94"/>
      <c r="AY250" s="118"/>
      <c r="AZ250" s="94"/>
      <c r="BA250" s="94"/>
      <c r="BB250" s="94"/>
      <c r="BC250" s="94"/>
      <c r="BD250" s="94"/>
      <c r="BE250" s="94"/>
      <c r="BF250" s="94"/>
      <c r="BG250" s="94"/>
      <c r="BH250" s="94"/>
      <c r="BI250" s="94"/>
      <c r="BJ250" s="94"/>
      <c r="BK250" s="94"/>
      <c r="BL250" s="94"/>
      <c r="BM250" s="94"/>
      <c r="BN250" s="94"/>
      <c r="BO250" s="94"/>
      <c r="BP250" s="94"/>
      <c r="BQ250" s="94"/>
      <c r="BR250" s="94"/>
      <c r="BS250" s="94"/>
      <c r="BT250" s="94"/>
      <c r="BU250" s="94"/>
      <c r="BV250" s="94"/>
      <c r="BW250" s="94"/>
      <c r="BX250" s="94"/>
      <c r="BY250" s="94"/>
      <c r="BZ250" s="94"/>
      <c r="CA250" s="94"/>
      <c r="CB250" s="94"/>
      <c r="EW250" s="94"/>
      <c r="EX250" s="94"/>
      <c r="EY250" s="94"/>
      <c r="EZ250" s="94"/>
      <c r="FA250" s="94"/>
      <c r="FB250" s="94"/>
      <c r="FC250" s="94"/>
      <c r="FD250" s="94"/>
      <c r="FE250" s="94"/>
      <c r="FF250" s="94"/>
      <c r="FG250" s="118"/>
      <c r="FH250" s="94"/>
      <c r="FI250" s="94"/>
      <c r="FJ250" s="94"/>
      <c r="FK250" s="94"/>
      <c r="FL250" s="94"/>
      <c r="FM250" s="94"/>
      <c r="FN250" s="94"/>
      <c r="FO250" s="94"/>
      <c r="FP250" s="94"/>
      <c r="FQ250" s="94"/>
      <c r="FR250" s="94"/>
      <c r="FS250" s="94"/>
      <c r="FT250" s="94"/>
      <c r="FU250" s="94"/>
      <c r="FV250" s="94"/>
      <c r="FW250" s="94"/>
      <c r="FX250" s="94"/>
      <c r="FY250" s="94"/>
      <c r="FZ250" s="94"/>
      <c r="GA250" s="94"/>
      <c r="GB250" s="94"/>
      <c r="GC250" s="94"/>
      <c r="GD250" s="94"/>
      <c r="GE250" s="94"/>
      <c r="GF250" s="94"/>
      <c r="GG250" s="94"/>
      <c r="GH250" s="94"/>
      <c r="GI250" s="94"/>
      <c r="GJ250" s="94"/>
    </row>
    <row r="251" spans="1:192" x14ac:dyDescent="0.25">
      <c r="A251" s="514"/>
      <c r="B251" s="95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4"/>
      <c r="AL251" s="94"/>
      <c r="AM251" s="94"/>
      <c r="AN251" s="94"/>
      <c r="AO251" s="94"/>
      <c r="AP251" s="94"/>
      <c r="AQ251" s="94"/>
      <c r="AR251" s="94"/>
      <c r="AS251" s="94"/>
      <c r="AT251" s="94"/>
      <c r="AU251" s="94"/>
      <c r="AV251" s="94"/>
      <c r="AW251" s="94"/>
      <c r="AX251" s="94"/>
      <c r="AY251" s="118"/>
      <c r="AZ251" s="94"/>
      <c r="BA251" s="94"/>
      <c r="BB251" s="94"/>
      <c r="BC251" s="94"/>
      <c r="BD251" s="94"/>
      <c r="BE251" s="94"/>
      <c r="BF251" s="94"/>
      <c r="BG251" s="94"/>
      <c r="BH251" s="94"/>
      <c r="BI251" s="94"/>
      <c r="BJ251" s="94"/>
      <c r="BK251" s="94"/>
      <c r="BL251" s="94"/>
      <c r="BM251" s="94"/>
      <c r="BN251" s="94"/>
      <c r="BO251" s="94"/>
      <c r="BP251" s="94"/>
      <c r="BQ251" s="94"/>
      <c r="BR251" s="94"/>
      <c r="BS251" s="94"/>
      <c r="BT251" s="94"/>
      <c r="BU251" s="94"/>
      <c r="BV251" s="94"/>
      <c r="BW251" s="94"/>
      <c r="BX251" s="94"/>
      <c r="BY251" s="94"/>
      <c r="BZ251" s="94"/>
      <c r="CA251" s="94"/>
      <c r="CB251" s="94"/>
      <c r="EW251" s="94"/>
      <c r="EX251" s="94"/>
      <c r="EY251" s="94"/>
      <c r="EZ251" s="94"/>
      <c r="FA251" s="94"/>
      <c r="FB251" s="94"/>
      <c r="FC251" s="94"/>
      <c r="FD251" s="94"/>
      <c r="FE251" s="94"/>
      <c r="FF251" s="94"/>
      <c r="FG251" s="118"/>
      <c r="FH251" s="94"/>
      <c r="FI251" s="94"/>
      <c r="FJ251" s="94"/>
      <c r="FK251" s="94"/>
      <c r="FL251" s="94"/>
      <c r="FM251" s="94"/>
      <c r="FN251" s="94"/>
      <c r="FO251" s="94"/>
      <c r="FP251" s="94"/>
      <c r="FQ251" s="94"/>
      <c r="FR251" s="94"/>
      <c r="FS251" s="94"/>
      <c r="FT251" s="94"/>
      <c r="FU251" s="94"/>
      <c r="FV251" s="94"/>
      <c r="FW251" s="94"/>
      <c r="FX251" s="94"/>
      <c r="FY251" s="94"/>
      <c r="FZ251" s="94"/>
      <c r="GA251" s="94"/>
      <c r="GB251" s="94"/>
      <c r="GC251" s="94"/>
      <c r="GD251" s="94"/>
      <c r="GE251" s="94"/>
      <c r="GF251" s="94"/>
      <c r="GG251" s="94"/>
      <c r="GH251" s="94"/>
      <c r="GI251" s="94"/>
      <c r="GJ251" s="94"/>
    </row>
    <row r="252" spans="1:192" x14ac:dyDescent="0.25">
      <c r="A252" s="514"/>
      <c r="B252" s="95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94"/>
      <c r="AU252" s="94"/>
      <c r="AV252" s="94"/>
      <c r="AW252" s="94"/>
      <c r="AX252" s="94"/>
      <c r="AY252" s="118"/>
      <c r="AZ252" s="94"/>
      <c r="BA252" s="94"/>
      <c r="BB252" s="94"/>
      <c r="BC252" s="94"/>
      <c r="BD252" s="94"/>
      <c r="BE252" s="94"/>
      <c r="BF252" s="94"/>
      <c r="BG252" s="94"/>
      <c r="BH252" s="94"/>
      <c r="BI252" s="94"/>
      <c r="BJ252" s="94"/>
      <c r="BK252" s="94"/>
      <c r="BL252" s="94"/>
      <c r="BM252" s="94"/>
      <c r="BN252" s="94"/>
      <c r="BO252" s="94"/>
      <c r="BP252" s="94"/>
      <c r="BQ252" s="94"/>
      <c r="BR252" s="94"/>
      <c r="BS252" s="94"/>
      <c r="BT252" s="94"/>
      <c r="BU252" s="94"/>
      <c r="BV252" s="94"/>
      <c r="BW252" s="94"/>
      <c r="BX252" s="94"/>
      <c r="BY252" s="94"/>
      <c r="BZ252" s="94"/>
      <c r="CA252" s="94"/>
      <c r="CB252" s="94"/>
      <c r="EW252" s="94"/>
      <c r="EX252" s="94"/>
      <c r="EY252" s="94"/>
      <c r="EZ252" s="94"/>
      <c r="FA252" s="94"/>
      <c r="FB252" s="94"/>
      <c r="FC252" s="94"/>
      <c r="FD252" s="94"/>
      <c r="FE252" s="94"/>
      <c r="FF252" s="94"/>
      <c r="FG252" s="118"/>
      <c r="FH252" s="94"/>
      <c r="FI252" s="94"/>
      <c r="FJ252" s="94"/>
      <c r="FK252" s="94"/>
      <c r="FL252" s="94"/>
      <c r="FM252" s="94"/>
      <c r="FN252" s="94"/>
      <c r="FO252" s="94"/>
      <c r="FP252" s="94"/>
      <c r="FQ252" s="94"/>
      <c r="FR252" s="94"/>
      <c r="FS252" s="94"/>
      <c r="FT252" s="94"/>
      <c r="FU252" s="94"/>
      <c r="FV252" s="94"/>
      <c r="FW252" s="94"/>
      <c r="FX252" s="94"/>
      <c r="FY252" s="94"/>
      <c r="FZ252" s="94"/>
      <c r="GA252" s="94"/>
      <c r="GB252" s="94"/>
      <c r="GC252" s="94"/>
      <c r="GD252" s="94"/>
      <c r="GE252" s="94"/>
      <c r="GF252" s="94"/>
      <c r="GG252" s="94"/>
      <c r="GH252" s="94"/>
      <c r="GI252" s="94"/>
      <c r="GJ252" s="94"/>
    </row>
    <row r="253" spans="1:192" x14ac:dyDescent="0.25">
      <c r="A253" s="514"/>
      <c r="B253" s="95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94"/>
      <c r="AU253" s="94"/>
      <c r="AV253" s="94"/>
      <c r="AW253" s="94"/>
      <c r="AX253" s="94"/>
      <c r="AY253" s="118"/>
      <c r="AZ253" s="94"/>
      <c r="BA253" s="94"/>
      <c r="BB253" s="94"/>
      <c r="BC253" s="94"/>
      <c r="BD253" s="94"/>
      <c r="BE253" s="94"/>
      <c r="BF253" s="94"/>
      <c r="BG253" s="94"/>
      <c r="BH253" s="94"/>
      <c r="BI253" s="94"/>
      <c r="BJ253" s="94"/>
      <c r="BK253" s="94"/>
      <c r="BL253" s="94"/>
      <c r="BM253" s="94"/>
      <c r="BN253" s="94"/>
      <c r="BO253" s="94"/>
      <c r="BP253" s="94"/>
      <c r="BQ253" s="94"/>
      <c r="BR253" s="94"/>
      <c r="BS253" s="94"/>
      <c r="BT253" s="94"/>
      <c r="BU253" s="94"/>
      <c r="BV253" s="94"/>
      <c r="BW253" s="94"/>
      <c r="BX253" s="94"/>
      <c r="BY253" s="94"/>
      <c r="BZ253" s="94"/>
      <c r="CA253" s="94"/>
      <c r="CB253" s="94"/>
      <c r="EW253" s="94"/>
      <c r="EX253" s="94"/>
      <c r="EY253" s="94"/>
      <c r="EZ253" s="94"/>
      <c r="FA253" s="94"/>
      <c r="FB253" s="94"/>
      <c r="FC253" s="94"/>
      <c r="FD253" s="94"/>
      <c r="FE253" s="94"/>
      <c r="FF253" s="94"/>
      <c r="FG253" s="118"/>
      <c r="FH253" s="94"/>
      <c r="FI253" s="94"/>
      <c r="FJ253" s="94"/>
      <c r="FK253" s="94"/>
      <c r="FL253" s="94"/>
      <c r="FM253" s="94"/>
      <c r="FN253" s="94"/>
      <c r="FO253" s="94"/>
      <c r="FP253" s="94"/>
      <c r="FQ253" s="94"/>
      <c r="FR253" s="94"/>
      <c r="FS253" s="94"/>
      <c r="FT253" s="94"/>
      <c r="FU253" s="94"/>
      <c r="FV253" s="94"/>
      <c r="FW253" s="94"/>
      <c r="FX253" s="94"/>
      <c r="FY253" s="94"/>
      <c r="FZ253" s="94"/>
      <c r="GA253" s="94"/>
      <c r="GB253" s="94"/>
      <c r="GC253" s="94"/>
      <c r="GD253" s="94"/>
      <c r="GE253" s="94"/>
      <c r="GF253" s="94"/>
      <c r="GG253" s="94"/>
      <c r="GH253" s="94"/>
      <c r="GI253" s="94"/>
      <c r="GJ253" s="94"/>
    </row>
    <row r="254" spans="1:192" x14ac:dyDescent="0.25">
      <c r="A254" s="514"/>
      <c r="B254" s="95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94"/>
      <c r="AU254" s="94"/>
      <c r="AV254" s="94"/>
      <c r="AW254" s="94"/>
      <c r="AX254" s="94"/>
      <c r="AY254" s="118"/>
      <c r="AZ254" s="94"/>
      <c r="BA254" s="94"/>
      <c r="BB254" s="94"/>
      <c r="BC254" s="94"/>
      <c r="BD254" s="94"/>
      <c r="BE254" s="94"/>
      <c r="BF254" s="94"/>
      <c r="BG254" s="94"/>
      <c r="BH254" s="94"/>
      <c r="BI254" s="94"/>
      <c r="BJ254" s="94"/>
      <c r="BK254" s="94"/>
      <c r="BL254" s="94"/>
      <c r="BM254" s="94"/>
      <c r="BN254" s="94"/>
      <c r="BO254" s="94"/>
      <c r="BP254" s="94"/>
      <c r="BQ254" s="94"/>
      <c r="BR254" s="94"/>
      <c r="BS254" s="94"/>
      <c r="BT254" s="94"/>
      <c r="BU254" s="94"/>
      <c r="BV254" s="94"/>
      <c r="BW254" s="94"/>
      <c r="BX254" s="94"/>
      <c r="BY254" s="94"/>
      <c r="BZ254" s="94"/>
      <c r="CA254" s="94"/>
      <c r="CB254" s="94"/>
      <c r="EW254" s="94"/>
      <c r="EX254" s="94"/>
      <c r="EY254" s="94"/>
      <c r="EZ254" s="94"/>
      <c r="FA254" s="94"/>
      <c r="FB254" s="94"/>
      <c r="FC254" s="94"/>
      <c r="FD254" s="94"/>
      <c r="FE254" s="94"/>
      <c r="FF254" s="94"/>
      <c r="FG254" s="118"/>
      <c r="FH254" s="94"/>
      <c r="FI254" s="94"/>
      <c r="FJ254" s="94"/>
      <c r="FK254" s="94"/>
      <c r="FL254" s="94"/>
      <c r="FM254" s="94"/>
      <c r="FN254" s="94"/>
      <c r="FO254" s="94"/>
      <c r="FP254" s="94"/>
      <c r="FQ254" s="94"/>
      <c r="FR254" s="94"/>
      <c r="FS254" s="94"/>
      <c r="FT254" s="94"/>
      <c r="FU254" s="94"/>
      <c r="FV254" s="94"/>
      <c r="FW254" s="94"/>
      <c r="FX254" s="94"/>
      <c r="FY254" s="94"/>
      <c r="FZ254" s="94"/>
      <c r="GA254" s="94"/>
      <c r="GB254" s="94"/>
      <c r="GC254" s="94"/>
      <c r="GD254" s="94"/>
      <c r="GE254" s="94"/>
      <c r="GF254" s="94"/>
      <c r="GG254" s="94"/>
      <c r="GH254" s="94"/>
      <c r="GI254" s="94"/>
      <c r="GJ254" s="94"/>
    </row>
  </sheetData>
  <mergeCells count="53">
    <mergeCell ref="I55:P55"/>
    <mergeCell ref="AA55:AH55"/>
    <mergeCell ref="V57:AH60"/>
    <mergeCell ref="S48:AM48"/>
    <mergeCell ref="S49:AM49"/>
    <mergeCell ref="S50:AM50"/>
    <mergeCell ref="S51:AM51"/>
    <mergeCell ref="S52:AM52"/>
    <mergeCell ref="S53:AM53"/>
    <mergeCell ref="S36:T36"/>
    <mergeCell ref="U36:AC36"/>
    <mergeCell ref="AK36:AM36"/>
    <mergeCell ref="S47:AM47"/>
    <mergeCell ref="S37:AC38"/>
    <mergeCell ref="AD37:AJ38"/>
    <mergeCell ref="AK37:AM38"/>
    <mergeCell ref="S40:T40"/>
    <mergeCell ref="U40:AC40"/>
    <mergeCell ref="AK40:AM40"/>
    <mergeCell ref="S41:AC42"/>
    <mergeCell ref="AD41:AJ42"/>
    <mergeCell ref="AK41:AM42"/>
    <mergeCell ref="S45:AM45"/>
    <mergeCell ref="S46:AM46"/>
    <mergeCell ref="S27:T28"/>
    <mergeCell ref="U27:AC28"/>
    <mergeCell ref="AD27:AJ28"/>
    <mergeCell ref="AK27:AM28"/>
    <mergeCell ref="S33:AC34"/>
    <mergeCell ref="AD33:AJ34"/>
    <mergeCell ref="AK33:AM34"/>
    <mergeCell ref="S29:AC30"/>
    <mergeCell ref="AD29:AJ30"/>
    <mergeCell ref="AK29:AM30"/>
    <mergeCell ref="S32:T32"/>
    <mergeCell ref="U32:AC32"/>
    <mergeCell ref="AK32:AM32"/>
    <mergeCell ref="AY1:AY61"/>
    <mergeCell ref="FG1:FG61"/>
    <mergeCell ref="C6:AN6"/>
    <mergeCell ref="R8:AM8"/>
    <mergeCell ref="U10:AN10"/>
    <mergeCell ref="I14:AB14"/>
    <mergeCell ref="AC14:AD14"/>
    <mergeCell ref="AE14:AM14"/>
    <mergeCell ref="F16:T16"/>
    <mergeCell ref="AA16:AE16"/>
    <mergeCell ref="F18:T18"/>
    <mergeCell ref="AA18:AE18"/>
    <mergeCell ref="F20:T20"/>
    <mergeCell ref="Y20:AM20"/>
    <mergeCell ref="I22:AM22"/>
    <mergeCell ref="AN27:AN28"/>
  </mergeCells>
  <conditionalFormatting sqref="AN27:AN28">
    <cfRule type="cellIs" dxfId="84" priority="12" operator="equal">
      <formula>1</formula>
    </cfRule>
    <cfRule type="cellIs" dxfId="83" priority="13" operator="equal">
      <formula>0</formula>
    </cfRule>
  </conditionalFormatting>
  <conditionalFormatting sqref="AN32">
    <cfRule type="cellIs" dxfId="82" priority="10" operator="equal">
      <formula>1</formula>
    </cfRule>
    <cfRule type="cellIs" dxfId="81" priority="11" operator="equal">
      <formula>0</formula>
    </cfRule>
  </conditionalFormatting>
  <conditionalFormatting sqref="AN36">
    <cfRule type="cellIs" dxfId="80" priority="8" operator="equal">
      <formula>1</formula>
    </cfRule>
    <cfRule type="cellIs" dxfId="79" priority="9" operator="equal">
      <formula>0</formula>
    </cfRule>
  </conditionalFormatting>
  <conditionalFormatting sqref="AN40">
    <cfRule type="cellIs" dxfId="78" priority="6" operator="equal">
      <formula>1</formula>
    </cfRule>
    <cfRule type="cellIs" dxfId="77" priority="7" operator="equal">
      <formula>0</formula>
    </cfRule>
  </conditionalFormatting>
  <conditionalFormatting sqref="FC10:FC11">
    <cfRule type="cellIs" dxfId="76" priority="5" operator="equal">
      <formula>3</formula>
    </cfRule>
  </conditionalFormatting>
  <conditionalFormatting sqref="FF10:FF11">
    <cfRule type="cellIs" dxfId="75" priority="4" operator="equal">
      <formula>1</formula>
    </cfRule>
  </conditionalFormatting>
  <conditionalFormatting sqref="BA10:BA11 FI10:FI11">
    <cfRule type="cellIs" dxfId="74" priority="3" operator="equal">
      <formula>2</formula>
    </cfRule>
  </conditionalFormatting>
  <conditionalFormatting sqref="AU10:AU11">
    <cfRule type="cellIs" dxfId="73" priority="2" operator="equal">
      <formula>3</formula>
    </cfRule>
  </conditionalFormatting>
  <conditionalFormatting sqref="AX10:AX11">
    <cfRule type="cellIs" dxfId="72" priority="1" operator="equal">
      <formula>1</formula>
    </cfRule>
  </conditionalFormatting>
  <pageMargins left="0.25" right="0.25" top="0.75" bottom="0.75" header="0.3" footer="0.3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29</xdr:col>
                    <xdr:colOff>85725</xdr:colOff>
                    <xdr:row>26</xdr:row>
                    <xdr:rowOff>57150</xdr:rowOff>
                  </from>
                  <to>
                    <xdr:col>35</xdr:col>
                    <xdr:colOff>152400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29</xdr:col>
                    <xdr:colOff>85725</xdr:colOff>
                    <xdr:row>31</xdr:row>
                    <xdr:rowOff>28575</xdr:rowOff>
                  </from>
                  <to>
                    <xdr:col>35</xdr:col>
                    <xdr:colOff>142875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locked="0" defaultSize="0" autoLine="0" autoPict="0">
                <anchor moveWithCells="1">
                  <from>
                    <xdr:col>29</xdr:col>
                    <xdr:colOff>95250</xdr:colOff>
                    <xdr:row>39</xdr:row>
                    <xdr:rowOff>28575</xdr:rowOff>
                  </from>
                  <to>
                    <xdr:col>35</xdr:col>
                    <xdr:colOff>152400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locked="0" defaultSize="0" autoLine="0" autoPict="0">
                <anchor moveWithCells="1">
                  <from>
                    <xdr:col>29</xdr:col>
                    <xdr:colOff>95250</xdr:colOff>
                    <xdr:row>35</xdr:row>
                    <xdr:rowOff>28575</xdr:rowOff>
                  </from>
                  <to>
                    <xdr:col>35</xdr:col>
                    <xdr:colOff>152400</xdr:colOff>
                    <xdr:row>35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theme="9" tint="0.59999389629810485"/>
  </sheetPr>
  <dimension ref="A1:EX254"/>
  <sheetViews>
    <sheetView showGridLines="0" topLeftCell="A19" zoomScaleNormal="100" workbookViewId="0">
      <selection activeCell="U36" sqref="U36:AC36"/>
    </sheetView>
  </sheetViews>
  <sheetFormatPr defaultRowHeight="15" x14ac:dyDescent="0.25"/>
  <cols>
    <col min="1" max="1" width="2.85546875" style="101" customWidth="1"/>
    <col min="2" max="2" width="3.7109375" style="143" hidden="1" customWidth="1"/>
    <col min="3" max="40" width="2.5703125" style="101" customWidth="1"/>
    <col min="41" max="49" width="9.140625" style="101"/>
    <col min="50" max="50" width="5" style="101" customWidth="1"/>
    <col min="51" max="51" width="6" customWidth="1"/>
    <col min="52" max="52" width="4.5703125" style="101" customWidth="1"/>
    <col min="53" max="56" width="9.140625" style="101"/>
    <col min="57" max="57" width="0" style="101" hidden="1" customWidth="1"/>
    <col min="58" max="80" width="9.140625" style="101"/>
    <col min="81" max="154" width="9.140625" style="103"/>
    <col min="155" max="16384" width="9.140625" style="101"/>
  </cols>
  <sheetData>
    <row r="1" spans="1:154" ht="12" customHeight="1" x14ac:dyDescent="0.25">
      <c r="A1" s="94"/>
      <c r="B1" s="140"/>
      <c r="C1" s="96" t="s">
        <v>0</v>
      </c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 t="s">
        <v>1</v>
      </c>
      <c r="Q1" s="98"/>
      <c r="R1" s="98"/>
      <c r="S1" s="98"/>
      <c r="T1" s="98"/>
      <c r="U1" s="98"/>
      <c r="V1" s="98"/>
      <c r="W1" s="98"/>
      <c r="X1" s="97"/>
      <c r="Y1" s="97"/>
      <c r="Z1" s="97"/>
      <c r="AA1" s="97"/>
      <c r="AB1" s="97"/>
      <c r="AC1" s="97"/>
      <c r="AD1" s="97"/>
      <c r="AE1" s="97"/>
      <c r="AF1" s="100" t="s">
        <v>44</v>
      </c>
      <c r="AG1" s="97"/>
      <c r="AH1" s="97"/>
      <c r="AI1" s="97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531" t="s">
        <v>5</v>
      </c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</row>
    <row r="2" spans="1:154" ht="12" customHeight="1" x14ac:dyDescent="0.25">
      <c r="A2" s="94"/>
      <c r="B2" s="140"/>
      <c r="C2" s="104" t="s">
        <v>3</v>
      </c>
      <c r="D2" s="97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9" t="s">
        <v>4</v>
      </c>
      <c r="Q2" s="98"/>
      <c r="R2" s="98"/>
      <c r="S2" s="98"/>
      <c r="T2" s="98"/>
      <c r="U2" s="98"/>
      <c r="V2" s="98"/>
      <c r="W2" s="98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531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</row>
    <row r="3" spans="1:154" ht="12" customHeight="1" x14ac:dyDescent="0.25">
      <c r="A3" s="94"/>
      <c r="B3" s="140"/>
      <c r="C3" s="104" t="s">
        <v>6</v>
      </c>
      <c r="D3" s="97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531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</row>
    <row r="4" spans="1:154" ht="1.5" customHeight="1" x14ac:dyDescent="0.25">
      <c r="A4" s="94"/>
      <c r="B4" s="140"/>
      <c r="C4" s="10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531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</row>
    <row r="5" spans="1:154" ht="1.5" customHeight="1" x14ac:dyDescent="0.25">
      <c r="A5" s="94"/>
      <c r="B5" s="140"/>
      <c r="C5" s="105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531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</row>
    <row r="6" spans="1:154" ht="15" customHeight="1" x14ac:dyDescent="0.25">
      <c r="A6" s="94"/>
      <c r="B6" s="140"/>
      <c r="C6" s="577" t="s">
        <v>59</v>
      </c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7"/>
      <c r="AA6" s="577"/>
      <c r="AB6" s="577"/>
      <c r="AC6" s="577"/>
      <c r="AD6" s="577"/>
      <c r="AE6" s="577"/>
      <c r="AF6" s="577"/>
      <c r="AG6" s="577"/>
      <c r="AH6" s="577"/>
      <c r="AI6" s="577"/>
      <c r="AJ6" s="577"/>
      <c r="AK6" s="577"/>
      <c r="AL6" s="577"/>
      <c r="AM6" s="577"/>
      <c r="AN6" s="577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531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</row>
    <row r="7" spans="1:154" ht="2.25" customHeight="1" x14ac:dyDescent="0.25">
      <c r="A7" s="94"/>
      <c r="B7" s="140"/>
      <c r="C7" s="107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8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531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</row>
    <row r="8" spans="1:154" ht="21" customHeight="1" x14ac:dyDescent="0.35">
      <c r="A8" s="94"/>
      <c r="B8" s="140"/>
      <c r="C8" s="110" t="s">
        <v>7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R8" s="576" t="str">
        <f>IF('A - DEFINICE SD'!S7&lt;&gt;"",'A - DEFINICE SD'!S7,"")</f>
        <v/>
      </c>
      <c r="S8" s="576"/>
      <c r="T8" s="576"/>
      <c r="U8" s="576"/>
      <c r="V8" s="576"/>
      <c r="W8" s="576"/>
      <c r="X8" s="576"/>
      <c r="Y8" s="576"/>
      <c r="Z8" s="576"/>
      <c r="AA8" s="576"/>
      <c r="AB8" s="576"/>
      <c r="AC8" s="576"/>
      <c r="AD8" s="576"/>
      <c r="AE8" s="576"/>
      <c r="AF8" s="576"/>
      <c r="AG8" s="576"/>
      <c r="AH8" s="576"/>
      <c r="AI8" s="576"/>
      <c r="AJ8" s="576"/>
      <c r="AK8" s="576"/>
      <c r="AL8" s="576"/>
      <c r="AM8" s="576"/>
      <c r="AN8" s="108"/>
      <c r="AO8" s="102"/>
      <c r="AP8" s="111" t="s">
        <v>46</v>
      </c>
      <c r="AQ8" s="102"/>
      <c r="AR8" s="102"/>
      <c r="AS8" s="102"/>
      <c r="AT8" s="102"/>
      <c r="AU8" s="102"/>
      <c r="AV8" s="102"/>
      <c r="AW8" s="102"/>
      <c r="AX8" s="102"/>
      <c r="AY8" s="531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</row>
    <row r="9" spans="1:154" ht="6.75" customHeight="1" x14ac:dyDescent="0.25">
      <c r="A9" s="94"/>
      <c r="B9" s="140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8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531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</row>
    <row r="10" spans="1:154" customFormat="1" ht="12" customHeight="1" x14ac:dyDescent="0.25">
      <c r="A10" s="94"/>
      <c r="B10" s="141"/>
      <c r="C10" s="113" t="s">
        <v>8</v>
      </c>
      <c r="D10" s="113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581" t="str">
        <f>IF('A - DEFINICE SD'!U9&lt;&gt;"",'A - DEFINICE SD'!U9,"")</f>
        <v/>
      </c>
      <c r="V10" s="582"/>
      <c r="W10" s="582"/>
      <c r="X10" s="582"/>
      <c r="Y10" s="582"/>
      <c r="Z10" s="582"/>
      <c r="AA10" s="582"/>
      <c r="AB10" s="582"/>
      <c r="AC10" s="582"/>
      <c r="AD10" s="582"/>
      <c r="AE10" s="582"/>
      <c r="AF10" s="582"/>
      <c r="AG10" s="582"/>
      <c r="AH10" s="582"/>
      <c r="AI10" s="582"/>
      <c r="AJ10" s="582"/>
      <c r="AK10" s="582"/>
      <c r="AL10" s="582"/>
      <c r="AM10" s="582"/>
      <c r="AN10" s="583"/>
      <c r="AO10" s="115"/>
      <c r="AP10" s="116"/>
      <c r="AQ10" s="116"/>
      <c r="AR10" s="116"/>
      <c r="AS10" s="116"/>
      <c r="AT10" s="116"/>
      <c r="AU10" s="117">
        <f>$AU$2</f>
        <v>0</v>
      </c>
      <c r="AV10" s="116"/>
      <c r="AW10" s="116"/>
      <c r="AX10" s="117">
        <f>$AX$2</f>
        <v>0</v>
      </c>
      <c r="AY10" s="531"/>
      <c r="AZ10" s="118"/>
      <c r="BA10" s="119">
        <f>$BA$2</f>
        <v>0</v>
      </c>
      <c r="BB10" s="118"/>
      <c r="BC10" s="94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</row>
    <row r="11" spans="1:154" customFormat="1" ht="6" customHeight="1" x14ac:dyDescent="0.25">
      <c r="A11" s="94"/>
      <c r="B11" s="141"/>
      <c r="C11" s="120"/>
      <c r="D11" s="120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15"/>
      <c r="AP11" s="116"/>
      <c r="AQ11" s="116"/>
      <c r="AR11" s="116"/>
      <c r="AS11" s="116"/>
      <c r="AT11" s="116"/>
      <c r="AU11" s="117">
        <f>$AU$2</f>
        <v>0</v>
      </c>
      <c r="AV11" s="116"/>
      <c r="AW11" s="116"/>
      <c r="AX11" s="117">
        <f>$AX$2</f>
        <v>0</v>
      </c>
      <c r="AY11" s="531"/>
      <c r="AZ11" s="118"/>
      <c r="BA11" s="119">
        <f>$BA$2</f>
        <v>0</v>
      </c>
      <c r="BB11" s="118"/>
      <c r="BC11" s="94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</row>
    <row r="12" spans="1:154" ht="15" customHeight="1" x14ac:dyDescent="0.25">
      <c r="A12" s="94"/>
      <c r="B12" s="140"/>
      <c r="C12" s="123" t="s">
        <v>9</v>
      </c>
      <c r="D12" s="108"/>
      <c r="E12" s="108"/>
      <c r="F12" s="108"/>
      <c r="G12" s="108"/>
      <c r="H12" s="108"/>
      <c r="I12" s="108"/>
      <c r="J12" s="108"/>
      <c r="K12" s="108"/>
      <c r="L12" s="124" t="s">
        <v>230</v>
      </c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531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</row>
    <row r="13" spans="1:154" ht="2.25" customHeight="1" x14ac:dyDescent="0.25">
      <c r="A13" s="94"/>
      <c r="B13" s="140"/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8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531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</row>
    <row r="14" spans="1:154" ht="17.25" customHeight="1" x14ac:dyDescent="0.25">
      <c r="A14" s="94"/>
      <c r="B14" s="140"/>
      <c r="C14" s="125" t="s">
        <v>10</v>
      </c>
      <c r="D14" s="99"/>
      <c r="E14" s="99"/>
      <c r="F14" s="99"/>
      <c r="G14" s="99"/>
      <c r="H14" s="99"/>
      <c r="I14" s="572" t="str">
        <f>IF('A - DEFINICE SD'!J13&lt;&gt;"",'A - DEFINICE SD'!J13,"")</f>
        <v/>
      </c>
      <c r="J14" s="572"/>
      <c r="K14" s="572"/>
      <c r="L14" s="572"/>
      <c r="M14" s="572"/>
      <c r="N14" s="572"/>
      <c r="O14" s="572"/>
      <c r="P14" s="572"/>
      <c r="Q14" s="572"/>
      <c r="R14" s="572"/>
      <c r="S14" s="572"/>
      <c r="T14" s="572"/>
      <c r="U14" s="572"/>
      <c r="V14" s="572"/>
      <c r="W14" s="572"/>
      <c r="X14" s="572"/>
      <c r="Y14" s="572"/>
      <c r="Z14" s="572"/>
      <c r="AA14" s="572"/>
      <c r="AB14" s="572"/>
      <c r="AC14" s="573"/>
      <c r="AD14" s="573"/>
      <c r="AE14" s="572" t="str">
        <f>IF('A - DEFINICE SD'!AF13&lt;&gt;"",'A - DEFINICE SD'!AF13,"")</f>
        <v/>
      </c>
      <c r="AF14" s="572"/>
      <c r="AG14" s="572"/>
      <c r="AH14" s="572"/>
      <c r="AI14" s="572"/>
      <c r="AJ14" s="572"/>
      <c r="AK14" s="572"/>
      <c r="AL14" s="572"/>
      <c r="AM14" s="572"/>
      <c r="AN14" s="99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531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</row>
    <row r="15" spans="1:154" ht="2.25" customHeight="1" x14ac:dyDescent="0.25">
      <c r="A15" s="94"/>
      <c r="B15" s="140"/>
      <c r="C15" s="125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531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</row>
    <row r="16" spans="1:154" ht="17.25" customHeight="1" x14ac:dyDescent="0.25">
      <c r="A16" s="94"/>
      <c r="B16" s="140"/>
      <c r="C16" s="125" t="s">
        <v>12</v>
      </c>
      <c r="D16" s="99"/>
      <c r="E16" s="99"/>
      <c r="F16" s="572" t="str">
        <f>IF('A - DEFINICE SD'!G15&lt;&gt;"",'A - DEFINICE SD'!G15,"")</f>
        <v/>
      </c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572"/>
      <c r="S16" s="572"/>
      <c r="T16" s="572"/>
      <c r="U16" s="99"/>
      <c r="V16" s="125"/>
      <c r="W16" s="99"/>
      <c r="X16" s="99"/>
      <c r="Y16" s="99"/>
      <c r="Z16" s="99"/>
      <c r="AA16" s="572" t="str">
        <f>IF('A - DEFINICE SD'!AB15&lt;&gt;"",'A - DEFINICE SD'!AB15,"")</f>
        <v/>
      </c>
      <c r="AB16" s="572"/>
      <c r="AC16" s="572"/>
      <c r="AD16" s="572"/>
      <c r="AE16" s="572"/>
      <c r="AF16" s="99"/>
      <c r="AG16" s="99"/>
      <c r="AH16" s="99"/>
      <c r="AI16" s="99"/>
      <c r="AJ16" s="99"/>
      <c r="AK16" s="99"/>
      <c r="AL16" s="99"/>
      <c r="AM16" s="99"/>
      <c r="AN16" s="99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531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</row>
    <row r="17" spans="1:80" ht="2.25" customHeight="1" x14ac:dyDescent="0.25">
      <c r="A17" s="94"/>
      <c r="B17" s="140"/>
      <c r="C17" s="125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125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531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</row>
    <row r="18" spans="1:80" ht="17.25" customHeight="1" x14ac:dyDescent="0.25">
      <c r="A18" s="94"/>
      <c r="B18" s="140"/>
      <c r="C18" s="125" t="s">
        <v>14</v>
      </c>
      <c r="D18" s="99"/>
      <c r="E18" s="99"/>
      <c r="F18" s="572" t="str">
        <f>IF('A - DEFINICE SD'!G17&lt;&gt;"",'A - DEFINICE SD'!G17,"")</f>
        <v/>
      </c>
      <c r="G18" s="572"/>
      <c r="H18" s="572"/>
      <c r="I18" s="572"/>
      <c r="J18" s="572"/>
      <c r="K18" s="572"/>
      <c r="L18" s="572"/>
      <c r="M18" s="572"/>
      <c r="N18" s="572"/>
      <c r="O18" s="572"/>
      <c r="P18" s="572"/>
      <c r="Q18" s="572"/>
      <c r="R18" s="572"/>
      <c r="S18" s="572"/>
      <c r="T18" s="572"/>
      <c r="U18" s="99"/>
      <c r="V18" s="125" t="s">
        <v>15</v>
      </c>
      <c r="W18" s="99"/>
      <c r="X18" s="99"/>
      <c r="Y18" s="99"/>
      <c r="Z18" s="99"/>
      <c r="AA18" s="572" t="str">
        <f>IF('A - DEFINICE SD'!AB17&lt;&gt;"",'A - DEFINICE SD'!AB17,"")</f>
        <v/>
      </c>
      <c r="AB18" s="572"/>
      <c r="AC18" s="572"/>
      <c r="AD18" s="572"/>
      <c r="AE18" s="572"/>
      <c r="AF18" s="99"/>
      <c r="AG18" s="99"/>
      <c r="AH18" s="99"/>
      <c r="AI18" s="99"/>
      <c r="AJ18" s="99"/>
      <c r="AK18" s="99"/>
      <c r="AL18" s="99"/>
      <c r="AM18" s="99"/>
      <c r="AN18" s="99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531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</row>
    <row r="19" spans="1:80" ht="2.25" customHeight="1" x14ac:dyDescent="0.25">
      <c r="A19" s="94"/>
      <c r="B19" s="140"/>
      <c r="C19" s="125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531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</row>
    <row r="20" spans="1:80" ht="17.25" customHeight="1" x14ac:dyDescent="0.25">
      <c r="A20" s="94"/>
      <c r="B20" s="140"/>
      <c r="C20" s="125" t="s">
        <v>16</v>
      </c>
      <c r="D20" s="99"/>
      <c r="E20" s="99"/>
      <c r="F20" s="572" t="str">
        <f>IF('A - DEFINICE SD'!G19&lt;&gt;"",'A - DEFINICE SD'!G19,"")</f>
        <v/>
      </c>
      <c r="G20" s="572"/>
      <c r="H20" s="572"/>
      <c r="I20" s="572"/>
      <c r="J20" s="572"/>
      <c r="K20" s="572"/>
      <c r="L20" s="572"/>
      <c r="M20" s="572"/>
      <c r="N20" s="572"/>
      <c r="O20" s="572"/>
      <c r="P20" s="572"/>
      <c r="Q20" s="572"/>
      <c r="R20" s="572"/>
      <c r="S20" s="572"/>
      <c r="T20" s="572"/>
      <c r="U20" s="97"/>
      <c r="V20" s="126" t="s">
        <v>17</v>
      </c>
      <c r="W20" s="127"/>
      <c r="X20" s="128"/>
      <c r="Y20" s="574" t="str">
        <f>IF('A - DEFINICE SD'!Z19&lt;&gt;"",'A - DEFINICE SD'!Z19,"")</f>
        <v/>
      </c>
      <c r="Z20" s="574"/>
      <c r="AA20" s="574"/>
      <c r="AB20" s="574"/>
      <c r="AC20" s="574"/>
      <c r="AD20" s="574"/>
      <c r="AE20" s="574"/>
      <c r="AF20" s="574"/>
      <c r="AG20" s="574"/>
      <c r="AH20" s="574"/>
      <c r="AI20" s="574"/>
      <c r="AJ20" s="574"/>
      <c r="AK20" s="574"/>
      <c r="AL20" s="574"/>
      <c r="AM20" s="574"/>
      <c r="AN20" s="99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531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</row>
    <row r="21" spans="1:80" ht="2.25" customHeight="1" x14ac:dyDescent="0.25">
      <c r="A21" s="94"/>
      <c r="B21" s="140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531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</row>
    <row r="22" spans="1:80" ht="17.25" customHeight="1" x14ac:dyDescent="0.25">
      <c r="A22" s="94"/>
      <c r="B22" s="140"/>
      <c r="C22" s="125" t="s">
        <v>18</v>
      </c>
      <c r="D22" s="99"/>
      <c r="E22" s="99"/>
      <c r="F22" s="99"/>
      <c r="G22" s="99"/>
      <c r="H22" s="99"/>
      <c r="I22" s="572" t="str">
        <f>IF('A - DEFINICE SD'!J21&lt;&gt;"",'A - DEFINICE SD'!J21,"")</f>
        <v/>
      </c>
      <c r="J22" s="572"/>
      <c r="K22" s="572"/>
      <c r="L22" s="572"/>
      <c r="M22" s="572"/>
      <c r="N22" s="572"/>
      <c r="O22" s="572"/>
      <c r="P22" s="572"/>
      <c r="Q22" s="572"/>
      <c r="R22" s="572"/>
      <c r="S22" s="572"/>
      <c r="T22" s="572"/>
      <c r="U22" s="572"/>
      <c r="V22" s="572"/>
      <c r="W22" s="572"/>
      <c r="X22" s="572"/>
      <c r="Y22" s="572"/>
      <c r="Z22" s="572"/>
      <c r="AA22" s="572"/>
      <c r="AB22" s="572"/>
      <c r="AC22" s="572"/>
      <c r="AD22" s="572"/>
      <c r="AE22" s="572"/>
      <c r="AF22" s="572"/>
      <c r="AG22" s="572"/>
      <c r="AH22" s="572"/>
      <c r="AI22" s="572"/>
      <c r="AJ22" s="572"/>
      <c r="AK22" s="572"/>
      <c r="AL22" s="572"/>
      <c r="AM22" s="572"/>
      <c r="AN22" s="99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531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</row>
    <row r="23" spans="1:80" ht="3" customHeight="1" x14ac:dyDescent="0.25">
      <c r="A23" s="94"/>
      <c r="B23" s="140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531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</row>
    <row r="24" spans="1:80" x14ac:dyDescent="0.25">
      <c r="A24" s="94"/>
      <c r="B24" s="140"/>
      <c r="D24" s="129" t="s">
        <v>47</v>
      </c>
      <c r="E24" s="130"/>
      <c r="F24" s="130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531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</row>
    <row r="25" spans="1:80" x14ac:dyDescent="0.25">
      <c r="A25" s="94"/>
      <c r="B25" s="140"/>
      <c r="D25" s="129" t="s">
        <v>48</v>
      </c>
      <c r="E25" s="130"/>
      <c r="F25" s="130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531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</row>
    <row r="26" spans="1:80" ht="15.75" thickBot="1" x14ac:dyDescent="0.3">
      <c r="A26" s="94"/>
      <c r="B26" s="140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531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</row>
    <row r="27" spans="1:80" x14ac:dyDescent="0.25">
      <c r="A27" s="94"/>
      <c r="B27" s="140">
        <v>20</v>
      </c>
      <c r="S27" s="585" t="s">
        <v>49</v>
      </c>
      <c r="T27" s="586"/>
      <c r="U27" s="589" t="s">
        <v>50</v>
      </c>
      <c r="V27" s="589"/>
      <c r="W27" s="589"/>
      <c r="X27" s="589"/>
      <c r="Y27" s="589"/>
      <c r="Z27" s="589"/>
      <c r="AA27" s="589"/>
      <c r="AB27" s="589"/>
      <c r="AC27" s="589"/>
      <c r="AD27" s="591"/>
      <c r="AE27" s="591"/>
      <c r="AF27" s="591"/>
      <c r="AG27" s="591"/>
      <c r="AH27" s="591"/>
      <c r="AI27" s="591"/>
      <c r="AJ27" s="591"/>
      <c r="AK27" s="593" t="s">
        <v>51</v>
      </c>
      <c r="AL27" s="593"/>
      <c r="AM27" s="594"/>
      <c r="AN27" s="584">
        <f>IF(B27&gt;1,IF(B27&lt;20,0,IF(AD29&lt;&gt;"",0,1)),1)</f>
        <v>1</v>
      </c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531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</row>
    <row r="28" spans="1:80" x14ac:dyDescent="0.25">
      <c r="A28" s="94"/>
      <c r="B28" s="140"/>
      <c r="S28" s="587"/>
      <c r="T28" s="588"/>
      <c r="U28" s="590"/>
      <c r="V28" s="590"/>
      <c r="W28" s="590"/>
      <c r="X28" s="590"/>
      <c r="Y28" s="590"/>
      <c r="Z28" s="590"/>
      <c r="AA28" s="590"/>
      <c r="AB28" s="590"/>
      <c r="AC28" s="590"/>
      <c r="AD28" s="592"/>
      <c r="AE28" s="592"/>
      <c r="AF28" s="592"/>
      <c r="AG28" s="592"/>
      <c r="AH28" s="592"/>
      <c r="AI28" s="592"/>
      <c r="AJ28" s="592"/>
      <c r="AK28" s="595"/>
      <c r="AL28" s="595"/>
      <c r="AM28" s="596"/>
      <c r="AN28" s="584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531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</row>
    <row r="29" spans="1:80" ht="15" customHeight="1" x14ac:dyDescent="0.25">
      <c r="A29" s="94"/>
      <c r="B29" s="140"/>
      <c r="S29" s="620" t="str">
        <f>IF(B27=20,"ATYP zadejte ručně odstín RAL",IF(AD29&lt;&gt;"","Smažte ručně zadanou hodnotu RAL",""))</f>
        <v>ATYP zadejte ručně odstín RAL</v>
      </c>
      <c r="T29" s="621"/>
      <c r="U29" s="621"/>
      <c r="V29" s="621"/>
      <c r="W29" s="621"/>
      <c r="X29" s="621"/>
      <c r="Y29" s="621"/>
      <c r="Z29" s="621"/>
      <c r="AA29" s="621"/>
      <c r="AB29" s="621"/>
      <c r="AC29" s="621"/>
      <c r="AD29" s="601"/>
      <c r="AE29" s="601"/>
      <c r="AF29" s="601"/>
      <c r="AG29" s="601"/>
      <c r="AH29" s="601"/>
      <c r="AI29" s="601"/>
      <c r="AJ29" s="601"/>
      <c r="AK29" s="603" t="str">
        <f>IF(B27=20,"RAL","")</f>
        <v>RAL</v>
      </c>
      <c r="AL29" s="603"/>
      <c r="AM29" s="604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531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</row>
    <row r="30" spans="1:80" ht="15" customHeight="1" thickBot="1" x14ac:dyDescent="0.3">
      <c r="A30" s="94"/>
      <c r="B30" s="140"/>
      <c r="S30" s="622"/>
      <c r="T30" s="623"/>
      <c r="U30" s="623"/>
      <c r="V30" s="623"/>
      <c r="W30" s="623"/>
      <c r="X30" s="623"/>
      <c r="Y30" s="623"/>
      <c r="Z30" s="623"/>
      <c r="AA30" s="623"/>
      <c r="AB30" s="623"/>
      <c r="AC30" s="623"/>
      <c r="AD30" s="602"/>
      <c r="AE30" s="602"/>
      <c r="AF30" s="602"/>
      <c r="AG30" s="602"/>
      <c r="AH30" s="602"/>
      <c r="AI30" s="602"/>
      <c r="AJ30" s="602"/>
      <c r="AK30" s="605"/>
      <c r="AL30" s="605"/>
      <c r="AM30" s="606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531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</row>
    <row r="31" spans="1:80" ht="5.25" customHeight="1" thickBot="1" x14ac:dyDescent="0.3">
      <c r="A31" s="94"/>
      <c r="B31" s="140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531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</row>
    <row r="32" spans="1:80" ht="26.25" x14ac:dyDescent="0.25">
      <c r="A32" s="94"/>
      <c r="B32" s="140">
        <v>20</v>
      </c>
      <c r="S32" s="607" t="s">
        <v>52</v>
      </c>
      <c r="T32" s="608"/>
      <c r="U32" s="609" t="s">
        <v>53</v>
      </c>
      <c r="V32" s="609"/>
      <c r="W32" s="609"/>
      <c r="X32" s="609"/>
      <c r="Y32" s="609"/>
      <c r="Z32" s="609"/>
      <c r="AA32" s="609"/>
      <c r="AB32" s="609"/>
      <c r="AC32" s="609"/>
      <c r="AD32" s="132"/>
      <c r="AE32" s="132"/>
      <c r="AF32" s="132"/>
      <c r="AG32" s="132"/>
      <c r="AH32" s="132"/>
      <c r="AI32" s="132"/>
      <c r="AJ32" s="132"/>
      <c r="AK32" s="610" t="s">
        <v>51</v>
      </c>
      <c r="AL32" s="610"/>
      <c r="AM32" s="611"/>
      <c r="AN32" s="133">
        <f>IF(B32&gt;1,IF(B32&lt;20,0,IF(AD33&lt;&gt;"",0,1)),1)</f>
        <v>1</v>
      </c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531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</row>
    <row r="33" spans="1:80" ht="15" customHeight="1" x14ac:dyDescent="0.25">
      <c r="A33" s="94"/>
      <c r="B33" s="140"/>
      <c r="S33" s="620" t="str">
        <f>IF(B32=20,"ATYP zadejte ručně odstín RAL",IF(AD33&lt;&gt;"","Smažte ručně zadanou hodnotu RAL",""))</f>
        <v>ATYP zadejte ručně odstín RAL</v>
      </c>
      <c r="T33" s="621"/>
      <c r="U33" s="621"/>
      <c r="V33" s="621"/>
      <c r="W33" s="621"/>
      <c r="X33" s="621"/>
      <c r="Y33" s="621"/>
      <c r="Z33" s="621"/>
      <c r="AA33" s="621"/>
      <c r="AB33" s="621"/>
      <c r="AC33" s="621"/>
      <c r="AD33" s="601"/>
      <c r="AE33" s="601"/>
      <c r="AF33" s="601"/>
      <c r="AG33" s="601"/>
      <c r="AH33" s="601"/>
      <c r="AI33" s="601"/>
      <c r="AJ33" s="601"/>
      <c r="AK33" s="603" t="str">
        <f>IF(B32=20,"RAL","")</f>
        <v>RAL</v>
      </c>
      <c r="AL33" s="603"/>
      <c r="AM33" s="604"/>
      <c r="AN33" s="133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531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</row>
    <row r="34" spans="1:80" ht="15" customHeight="1" thickBot="1" x14ac:dyDescent="0.3">
      <c r="A34" s="94"/>
      <c r="B34" s="140"/>
      <c r="S34" s="622"/>
      <c r="T34" s="623"/>
      <c r="U34" s="623"/>
      <c r="V34" s="623"/>
      <c r="W34" s="623"/>
      <c r="X34" s="623"/>
      <c r="Y34" s="623"/>
      <c r="Z34" s="623"/>
      <c r="AA34" s="623"/>
      <c r="AB34" s="623"/>
      <c r="AC34" s="623"/>
      <c r="AD34" s="602"/>
      <c r="AE34" s="602"/>
      <c r="AF34" s="602"/>
      <c r="AG34" s="602"/>
      <c r="AH34" s="602"/>
      <c r="AI34" s="602"/>
      <c r="AJ34" s="602"/>
      <c r="AK34" s="605"/>
      <c r="AL34" s="605"/>
      <c r="AM34" s="606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531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</row>
    <row r="35" spans="1:80" ht="6" customHeight="1" thickBot="1" x14ac:dyDescent="0.3">
      <c r="A35" s="94"/>
      <c r="B35" s="140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531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</row>
    <row r="36" spans="1:80" ht="26.25" x14ac:dyDescent="0.25">
      <c r="A36" s="94"/>
      <c r="B36" s="140">
        <v>20</v>
      </c>
      <c r="S36" s="612" t="s">
        <v>54</v>
      </c>
      <c r="T36" s="613"/>
      <c r="U36" s="609" t="s">
        <v>55</v>
      </c>
      <c r="V36" s="609"/>
      <c r="W36" s="609"/>
      <c r="X36" s="609"/>
      <c r="Y36" s="609"/>
      <c r="Z36" s="609"/>
      <c r="AA36" s="609"/>
      <c r="AB36" s="609"/>
      <c r="AC36" s="609"/>
      <c r="AD36" s="132"/>
      <c r="AE36" s="132"/>
      <c r="AF36" s="132"/>
      <c r="AG36" s="132"/>
      <c r="AH36" s="132"/>
      <c r="AI36" s="132"/>
      <c r="AJ36" s="132"/>
      <c r="AK36" s="610" t="s">
        <v>51</v>
      </c>
      <c r="AL36" s="610"/>
      <c r="AM36" s="611"/>
      <c r="AN36" s="133">
        <f>IF(B36&gt;1,IF(B36&lt;20,0,IF(AD37&lt;&gt;"",0,1)),1)</f>
        <v>1</v>
      </c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531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</row>
    <row r="37" spans="1:80" ht="15" customHeight="1" x14ac:dyDescent="0.25">
      <c r="A37" s="94"/>
      <c r="B37" s="140"/>
      <c r="S37" s="620" t="str">
        <f>IF(B36=20,"ATYP zadejte ručně odstín RAL",IF(AD37&lt;&gt;"","Smažte ručně zadanou hodnotu RAL",""))</f>
        <v>ATYP zadejte ručně odstín RAL</v>
      </c>
      <c r="T37" s="621"/>
      <c r="U37" s="621"/>
      <c r="V37" s="621"/>
      <c r="W37" s="621"/>
      <c r="X37" s="621"/>
      <c r="Y37" s="621"/>
      <c r="Z37" s="621"/>
      <c r="AA37" s="621"/>
      <c r="AB37" s="621"/>
      <c r="AC37" s="621"/>
      <c r="AD37" s="601"/>
      <c r="AE37" s="601"/>
      <c r="AF37" s="601"/>
      <c r="AG37" s="601"/>
      <c r="AH37" s="601"/>
      <c r="AI37" s="601"/>
      <c r="AJ37" s="601"/>
      <c r="AK37" s="603" t="str">
        <f>IF(B36=20,"RAL","")</f>
        <v>RAL</v>
      </c>
      <c r="AL37" s="603"/>
      <c r="AM37" s="604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531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</row>
    <row r="38" spans="1:80" ht="15" customHeight="1" thickBot="1" x14ac:dyDescent="0.3">
      <c r="A38" s="94"/>
      <c r="B38" s="140"/>
      <c r="S38" s="622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02"/>
      <c r="AE38" s="602"/>
      <c r="AF38" s="602"/>
      <c r="AG38" s="602"/>
      <c r="AH38" s="602"/>
      <c r="AI38" s="602"/>
      <c r="AJ38" s="602"/>
      <c r="AK38" s="605"/>
      <c r="AL38" s="605"/>
      <c r="AM38" s="606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531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</row>
    <row r="39" spans="1:80" ht="6.75" customHeight="1" thickBot="1" x14ac:dyDescent="0.3">
      <c r="A39" s="94"/>
      <c r="B39" s="140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531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</row>
    <row r="40" spans="1:80" ht="26.25" x14ac:dyDescent="0.25">
      <c r="A40" s="94"/>
      <c r="B40" s="140">
        <v>20</v>
      </c>
      <c r="S40" s="615" t="s">
        <v>56</v>
      </c>
      <c r="T40" s="616"/>
      <c r="U40" s="609" t="s">
        <v>57</v>
      </c>
      <c r="V40" s="609"/>
      <c r="W40" s="609"/>
      <c r="X40" s="609"/>
      <c r="Y40" s="609"/>
      <c r="Z40" s="609"/>
      <c r="AA40" s="609"/>
      <c r="AB40" s="609"/>
      <c r="AC40" s="609"/>
      <c r="AD40" s="132"/>
      <c r="AE40" s="132"/>
      <c r="AF40" s="132"/>
      <c r="AG40" s="132"/>
      <c r="AH40" s="132"/>
      <c r="AI40" s="132"/>
      <c r="AJ40" s="132"/>
      <c r="AK40" s="610" t="s">
        <v>51</v>
      </c>
      <c r="AL40" s="610"/>
      <c r="AM40" s="611"/>
      <c r="AN40" s="133">
        <f>IF(B40&gt;1,IF(B40&lt;20,0,IF(AD41&lt;&gt;"",0,1)),1)</f>
        <v>1</v>
      </c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531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</row>
    <row r="41" spans="1:80" ht="15" customHeight="1" x14ac:dyDescent="0.25">
      <c r="A41" s="94"/>
      <c r="B41" s="140"/>
      <c r="S41" s="620" t="str">
        <f>IF(B40=20,"ATYP zadejte ručně odstín RAL",IF(AD41&lt;&gt;"","Smažte ručně zadanou hodnotu RAL",""))</f>
        <v>ATYP zadejte ručně odstín RAL</v>
      </c>
      <c r="T41" s="621"/>
      <c r="U41" s="621"/>
      <c r="V41" s="621"/>
      <c r="W41" s="621"/>
      <c r="X41" s="621"/>
      <c r="Y41" s="621"/>
      <c r="Z41" s="621"/>
      <c r="AA41" s="621"/>
      <c r="AB41" s="621"/>
      <c r="AC41" s="621"/>
      <c r="AD41" s="601"/>
      <c r="AE41" s="601"/>
      <c r="AF41" s="601"/>
      <c r="AG41" s="601"/>
      <c r="AH41" s="601"/>
      <c r="AI41" s="601"/>
      <c r="AJ41" s="601"/>
      <c r="AK41" s="603" t="str">
        <f>IF(B40=20,"RAL","")</f>
        <v>RAL</v>
      </c>
      <c r="AL41" s="603"/>
      <c r="AM41" s="604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531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</row>
    <row r="42" spans="1:80" ht="15" customHeight="1" thickBot="1" x14ac:dyDescent="0.3">
      <c r="A42" s="94"/>
      <c r="B42" s="140"/>
      <c r="S42" s="622"/>
      <c r="T42" s="623"/>
      <c r="U42" s="623"/>
      <c r="V42" s="623"/>
      <c r="W42" s="623"/>
      <c r="X42" s="623"/>
      <c r="Y42" s="623"/>
      <c r="Z42" s="623"/>
      <c r="AA42" s="623"/>
      <c r="AB42" s="623"/>
      <c r="AC42" s="623"/>
      <c r="AD42" s="602"/>
      <c r="AE42" s="602"/>
      <c r="AF42" s="602"/>
      <c r="AG42" s="602"/>
      <c r="AH42" s="602"/>
      <c r="AI42" s="602"/>
      <c r="AJ42" s="602"/>
      <c r="AK42" s="605"/>
      <c r="AL42" s="605"/>
      <c r="AM42" s="606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531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</row>
    <row r="43" spans="1:80" x14ac:dyDescent="0.25">
      <c r="A43" s="94"/>
      <c r="B43" s="140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531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</row>
    <row r="44" spans="1:80" x14ac:dyDescent="0.25">
      <c r="A44" s="94"/>
      <c r="B44" s="140"/>
      <c r="S44" s="101" t="s">
        <v>37</v>
      </c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531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</row>
    <row r="45" spans="1:80" x14ac:dyDescent="0.25">
      <c r="A45" s="94"/>
      <c r="B45" s="140"/>
      <c r="S45" s="614"/>
      <c r="T45" s="614"/>
      <c r="U45" s="614"/>
      <c r="V45" s="614"/>
      <c r="W45" s="614"/>
      <c r="X45" s="614"/>
      <c r="Y45" s="614"/>
      <c r="Z45" s="614"/>
      <c r="AA45" s="614"/>
      <c r="AB45" s="614"/>
      <c r="AC45" s="614"/>
      <c r="AD45" s="614"/>
      <c r="AE45" s="614"/>
      <c r="AF45" s="614"/>
      <c r="AG45" s="614"/>
      <c r="AH45" s="614"/>
      <c r="AI45" s="614"/>
      <c r="AJ45" s="614"/>
      <c r="AK45" s="614"/>
      <c r="AL45" s="614"/>
      <c r="AM45" s="614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531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</row>
    <row r="46" spans="1:80" x14ac:dyDescent="0.25">
      <c r="A46" s="94"/>
      <c r="B46" s="140"/>
      <c r="S46" s="614"/>
      <c r="T46" s="614"/>
      <c r="U46" s="614"/>
      <c r="V46" s="614"/>
      <c r="W46" s="614"/>
      <c r="X46" s="614"/>
      <c r="Y46" s="614"/>
      <c r="Z46" s="614"/>
      <c r="AA46" s="614"/>
      <c r="AB46" s="614"/>
      <c r="AC46" s="614"/>
      <c r="AD46" s="614"/>
      <c r="AE46" s="614"/>
      <c r="AF46" s="614"/>
      <c r="AG46" s="614"/>
      <c r="AH46" s="614"/>
      <c r="AI46" s="614"/>
      <c r="AJ46" s="614"/>
      <c r="AK46" s="614"/>
      <c r="AL46" s="614"/>
      <c r="AM46" s="614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531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</row>
    <row r="47" spans="1:80" x14ac:dyDescent="0.25">
      <c r="A47" s="94"/>
      <c r="B47" s="140"/>
      <c r="S47" s="614"/>
      <c r="T47" s="614"/>
      <c r="U47" s="614"/>
      <c r="V47" s="614"/>
      <c r="W47" s="614"/>
      <c r="X47" s="614"/>
      <c r="Y47" s="614"/>
      <c r="Z47" s="614"/>
      <c r="AA47" s="614"/>
      <c r="AB47" s="614"/>
      <c r="AC47" s="614"/>
      <c r="AD47" s="614"/>
      <c r="AE47" s="614"/>
      <c r="AF47" s="614"/>
      <c r="AG47" s="614"/>
      <c r="AH47" s="614"/>
      <c r="AI47" s="614"/>
      <c r="AJ47" s="614"/>
      <c r="AK47" s="614"/>
      <c r="AL47" s="614"/>
      <c r="AM47" s="614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531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</row>
    <row r="48" spans="1:80" x14ac:dyDescent="0.25">
      <c r="A48" s="94"/>
      <c r="B48" s="140"/>
      <c r="S48" s="614"/>
      <c r="T48" s="614"/>
      <c r="U48" s="614"/>
      <c r="V48" s="614"/>
      <c r="W48" s="614"/>
      <c r="X48" s="614"/>
      <c r="Y48" s="614"/>
      <c r="Z48" s="614"/>
      <c r="AA48" s="614"/>
      <c r="AB48" s="614"/>
      <c r="AC48" s="614"/>
      <c r="AD48" s="614"/>
      <c r="AE48" s="614"/>
      <c r="AF48" s="614"/>
      <c r="AG48" s="614"/>
      <c r="AH48" s="614"/>
      <c r="AI48" s="614"/>
      <c r="AJ48" s="614"/>
      <c r="AK48" s="614"/>
      <c r="AL48" s="614"/>
      <c r="AM48" s="614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531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</row>
    <row r="49" spans="1:80" x14ac:dyDescent="0.25">
      <c r="A49" s="94"/>
      <c r="B49" s="140"/>
      <c r="S49" s="614"/>
      <c r="T49" s="614"/>
      <c r="U49" s="614"/>
      <c r="V49" s="614"/>
      <c r="W49" s="614"/>
      <c r="X49" s="614"/>
      <c r="Y49" s="614"/>
      <c r="Z49" s="614"/>
      <c r="AA49" s="614"/>
      <c r="AB49" s="614"/>
      <c r="AC49" s="614"/>
      <c r="AD49" s="614"/>
      <c r="AE49" s="614"/>
      <c r="AF49" s="614"/>
      <c r="AG49" s="614"/>
      <c r="AH49" s="614"/>
      <c r="AI49" s="614"/>
      <c r="AJ49" s="614"/>
      <c r="AK49" s="614"/>
      <c r="AL49" s="614"/>
      <c r="AM49" s="614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531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</row>
    <row r="50" spans="1:80" x14ac:dyDescent="0.25">
      <c r="A50" s="94"/>
      <c r="B50" s="140"/>
      <c r="S50" s="614"/>
      <c r="T50" s="614"/>
      <c r="U50" s="614"/>
      <c r="V50" s="614"/>
      <c r="W50" s="614"/>
      <c r="X50" s="614"/>
      <c r="Y50" s="614"/>
      <c r="Z50" s="614"/>
      <c r="AA50" s="614"/>
      <c r="AB50" s="614"/>
      <c r="AC50" s="614"/>
      <c r="AD50" s="614"/>
      <c r="AE50" s="614"/>
      <c r="AF50" s="614"/>
      <c r="AG50" s="614"/>
      <c r="AH50" s="614"/>
      <c r="AI50" s="614"/>
      <c r="AJ50" s="614"/>
      <c r="AK50" s="614"/>
      <c r="AL50" s="614"/>
      <c r="AM50" s="614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531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</row>
    <row r="51" spans="1:80" x14ac:dyDescent="0.25">
      <c r="A51" s="94"/>
      <c r="B51" s="140"/>
      <c r="S51" s="614"/>
      <c r="T51" s="614"/>
      <c r="U51" s="614"/>
      <c r="V51" s="614"/>
      <c r="W51" s="614"/>
      <c r="X51" s="614"/>
      <c r="Y51" s="614"/>
      <c r="Z51" s="614"/>
      <c r="AA51" s="614"/>
      <c r="AB51" s="614"/>
      <c r="AC51" s="614"/>
      <c r="AD51" s="614"/>
      <c r="AE51" s="614"/>
      <c r="AF51" s="614"/>
      <c r="AG51" s="614"/>
      <c r="AH51" s="614"/>
      <c r="AI51" s="614"/>
      <c r="AJ51" s="614"/>
      <c r="AK51" s="614"/>
      <c r="AL51" s="614"/>
      <c r="AM51" s="614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531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</row>
    <row r="52" spans="1:80" x14ac:dyDescent="0.25">
      <c r="A52" s="94"/>
      <c r="B52" s="140"/>
      <c r="S52" s="614"/>
      <c r="T52" s="614"/>
      <c r="U52" s="614"/>
      <c r="V52" s="614"/>
      <c r="W52" s="614"/>
      <c r="X52" s="614"/>
      <c r="Y52" s="614"/>
      <c r="Z52" s="614"/>
      <c r="AA52" s="614"/>
      <c r="AB52" s="614"/>
      <c r="AC52" s="614"/>
      <c r="AD52" s="614"/>
      <c r="AE52" s="614"/>
      <c r="AF52" s="614"/>
      <c r="AG52" s="614"/>
      <c r="AH52" s="614"/>
      <c r="AI52" s="614"/>
      <c r="AJ52" s="614"/>
      <c r="AK52" s="614"/>
      <c r="AL52" s="614"/>
      <c r="AM52" s="614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531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</row>
    <row r="53" spans="1:80" x14ac:dyDescent="0.25">
      <c r="A53" s="94"/>
      <c r="B53" s="140"/>
      <c r="S53" s="614"/>
      <c r="T53" s="614"/>
      <c r="U53" s="614"/>
      <c r="V53" s="614"/>
      <c r="W53" s="614"/>
      <c r="X53" s="614"/>
      <c r="Y53" s="614"/>
      <c r="Z53" s="614"/>
      <c r="AA53" s="614"/>
      <c r="AB53" s="614"/>
      <c r="AC53" s="614"/>
      <c r="AD53" s="614"/>
      <c r="AE53" s="614"/>
      <c r="AF53" s="614"/>
      <c r="AG53" s="614"/>
      <c r="AH53" s="614"/>
      <c r="AI53" s="614"/>
      <c r="AJ53" s="614"/>
      <c r="AK53" s="614"/>
      <c r="AL53" s="614"/>
      <c r="AM53" s="614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531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</row>
    <row r="54" spans="1:80" ht="15.75" thickBot="1" x14ac:dyDescent="0.3">
      <c r="A54" s="94"/>
      <c r="B54" s="140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531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</row>
    <row r="55" spans="1:80" ht="21" customHeight="1" thickBot="1" x14ac:dyDescent="0.3">
      <c r="A55" s="94"/>
      <c r="B55" s="140"/>
      <c r="C55" s="134" t="s">
        <v>40</v>
      </c>
      <c r="D55" s="135"/>
      <c r="E55" s="135"/>
      <c r="F55" s="135"/>
      <c r="G55" s="135"/>
      <c r="H55" s="135"/>
      <c r="I55" s="617" t="str">
        <f>IF('A - DEFINICE SD'!J68&lt;&gt;"",'A - DEFINICE SD'!J68,"")</f>
        <v/>
      </c>
      <c r="J55" s="617"/>
      <c r="K55" s="617"/>
      <c r="L55" s="617"/>
      <c r="M55" s="617"/>
      <c r="N55" s="617"/>
      <c r="O55" s="617"/>
      <c r="P55" s="618"/>
      <c r="Q55" s="108"/>
      <c r="R55" s="134" t="s">
        <v>41</v>
      </c>
      <c r="S55" s="135"/>
      <c r="T55" s="135"/>
      <c r="U55" s="135"/>
      <c r="V55" s="135"/>
      <c r="W55" s="135"/>
      <c r="X55" s="135"/>
      <c r="Y55" s="135"/>
      <c r="Z55" s="135"/>
      <c r="AA55" s="617" t="str">
        <f>IF('A - DEFINICE SD'!AB68&lt;&gt;"",'A - DEFINICE SD'!AB68,"")</f>
        <v/>
      </c>
      <c r="AB55" s="617"/>
      <c r="AC55" s="617"/>
      <c r="AD55" s="617"/>
      <c r="AE55" s="617"/>
      <c r="AF55" s="617"/>
      <c r="AG55" s="617"/>
      <c r="AH55" s="618"/>
      <c r="AI55" s="108"/>
      <c r="AJ55" s="108"/>
      <c r="AK55" s="108"/>
      <c r="AL55" s="108"/>
      <c r="AM55" s="108"/>
      <c r="AN55" s="108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531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</row>
    <row r="56" spans="1:80" ht="15" customHeight="1" x14ac:dyDescent="0.25">
      <c r="A56" s="94"/>
      <c r="B56" s="140"/>
      <c r="C56" s="124" t="s">
        <v>58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531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</row>
    <row r="57" spans="1:80" ht="15" customHeight="1" x14ac:dyDescent="0.25">
      <c r="A57" s="94"/>
      <c r="B57" s="140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36" t="s">
        <v>42</v>
      </c>
      <c r="S57" s="108"/>
      <c r="T57" s="108"/>
      <c r="U57" s="108"/>
      <c r="V57" s="619"/>
      <c r="W57" s="619"/>
      <c r="X57" s="619"/>
      <c r="Y57" s="619"/>
      <c r="Z57" s="619"/>
      <c r="AA57" s="619"/>
      <c r="AB57" s="619"/>
      <c r="AC57" s="619"/>
      <c r="AD57" s="619"/>
      <c r="AE57" s="619"/>
      <c r="AF57" s="619"/>
      <c r="AG57" s="619"/>
      <c r="AH57" s="619"/>
      <c r="AI57" s="108"/>
      <c r="AJ57" s="108"/>
      <c r="AK57" s="108"/>
      <c r="AL57" s="108"/>
      <c r="AM57" s="108"/>
      <c r="AN57" s="108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531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</row>
    <row r="58" spans="1:80" ht="15" customHeight="1" x14ac:dyDescent="0.25">
      <c r="A58" s="94"/>
      <c r="B58" s="140"/>
      <c r="V58" s="619"/>
      <c r="W58" s="619"/>
      <c r="X58" s="619"/>
      <c r="Y58" s="619"/>
      <c r="Z58" s="619"/>
      <c r="AA58" s="619"/>
      <c r="AB58" s="619"/>
      <c r="AC58" s="619"/>
      <c r="AD58" s="619"/>
      <c r="AE58" s="619"/>
      <c r="AF58" s="619"/>
      <c r="AG58" s="619"/>
      <c r="AH58" s="619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531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</row>
    <row r="59" spans="1:80" ht="15" customHeight="1" x14ac:dyDescent="0.25">
      <c r="A59" s="94"/>
      <c r="B59" s="140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619"/>
      <c r="W59" s="619"/>
      <c r="X59" s="619"/>
      <c r="Y59" s="619"/>
      <c r="Z59" s="619"/>
      <c r="AA59" s="619"/>
      <c r="AB59" s="619"/>
      <c r="AC59" s="619"/>
      <c r="AD59" s="619"/>
      <c r="AE59" s="619"/>
      <c r="AF59" s="619"/>
      <c r="AG59" s="619"/>
      <c r="AH59" s="619"/>
      <c r="AI59" s="108"/>
      <c r="AJ59" s="108"/>
      <c r="AK59" s="108"/>
      <c r="AL59" s="108"/>
      <c r="AM59" s="108"/>
      <c r="AN59" s="108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531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</row>
    <row r="60" spans="1:80" ht="15" customHeight="1" x14ac:dyDescent="0.25">
      <c r="A60" s="94"/>
      <c r="B60" s="140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619"/>
      <c r="W60" s="619"/>
      <c r="X60" s="619"/>
      <c r="Y60" s="619"/>
      <c r="Z60" s="619"/>
      <c r="AA60" s="619"/>
      <c r="AB60" s="619"/>
      <c r="AC60" s="619"/>
      <c r="AD60" s="619"/>
      <c r="AE60" s="619"/>
      <c r="AF60" s="619"/>
      <c r="AG60" s="619"/>
      <c r="AH60" s="619"/>
      <c r="AI60" s="108"/>
      <c r="AJ60" s="108"/>
      <c r="AK60" s="108"/>
      <c r="AL60" s="108"/>
      <c r="AM60" s="108"/>
      <c r="AN60" s="108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531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</row>
    <row r="61" spans="1:80" x14ac:dyDescent="0.25">
      <c r="A61" s="94"/>
      <c r="B61" s="140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531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</row>
    <row r="62" spans="1:80" x14ac:dyDescent="0.25">
      <c r="A62" s="94"/>
      <c r="B62" s="142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137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</row>
    <row r="63" spans="1:80" x14ac:dyDescent="0.25">
      <c r="A63" s="94"/>
      <c r="B63" s="142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137"/>
      <c r="AZ63" s="94"/>
      <c r="BA63" s="94"/>
      <c r="BB63" s="94"/>
      <c r="BC63" s="94"/>
      <c r="BD63" s="94">
        <v>1</v>
      </c>
      <c r="BE63" s="94"/>
      <c r="BF63" s="94">
        <v>1</v>
      </c>
      <c r="BG63" s="94">
        <v>2</v>
      </c>
      <c r="BH63" s="94">
        <v>3</v>
      </c>
      <c r="BI63" s="94">
        <v>4</v>
      </c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</row>
    <row r="64" spans="1:80" x14ac:dyDescent="0.25">
      <c r="A64" s="94"/>
      <c r="B64" s="142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137"/>
      <c r="AZ64" s="94"/>
      <c r="BA64" s="94"/>
      <c r="BB64" s="94"/>
      <c r="BC64" s="94"/>
      <c r="BD64" s="94">
        <v>2</v>
      </c>
      <c r="BE64" s="94">
        <v>1003</v>
      </c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</row>
    <row r="65" spans="1:80" x14ac:dyDescent="0.25">
      <c r="A65" s="94"/>
      <c r="B65" s="142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137"/>
      <c r="AZ65" s="94"/>
      <c r="BA65" s="94"/>
      <c r="BB65" s="94"/>
      <c r="BC65" s="94"/>
      <c r="BD65" s="94">
        <v>3</v>
      </c>
      <c r="BE65" s="94">
        <v>1007</v>
      </c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</row>
    <row r="66" spans="1:80" x14ac:dyDescent="0.25">
      <c r="A66" s="94"/>
      <c r="B66" s="142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137"/>
      <c r="AZ66" s="94"/>
      <c r="BA66" s="94"/>
      <c r="BB66" s="94"/>
      <c r="BC66" s="94"/>
      <c r="BD66" s="94">
        <v>4</v>
      </c>
      <c r="BE66" s="94">
        <v>1016</v>
      </c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</row>
    <row r="67" spans="1:80" x14ac:dyDescent="0.25">
      <c r="A67" s="94"/>
      <c r="B67" s="142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137"/>
      <c r="AZ67" s="94"/>
      <c r="BA67" s="94"/>
      <c r="BB67" s="94"/>
      <c r="BC67" s="94"/>
      <c r="BD67" s="94">
        <v>5</v>
      </c>
      <c r="BE67" s="94">
        <v>1017</v>
      </c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</row>
    <row r="68" spans="1:80" x14ac:dyDescent="0.25">
      <c r="A68" s="94"/>
      <c r="B68" s="142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137"/>
      <c r="AZ68" s="94"/>
      <c r="BA68" s="94"/>
      <c r="BB68" s="94"/>
      <c r="BC68" s="94"/>
      <c r="BD68" s="94">
        <v>6</v>
      </c>
      <c r="BE68" s="94">
        <v>1018</v>
      </c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</row>
    <row r="69" spans="1:80" x14ac:dyDescent="0.25">
      <c r="A69" s="94"/>
      <c r="B69" s="142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137"/>
      <c r="AZ69" s="94"/>
      <c r="BA69" s="94"/>
      <c r="BB69" s="94"/>
      <c r="BC69" s="94"/>
      <c r="BD69" s="94">
        <v>7</v>
      </c>
      <c r="BE69" s="94">
        <v>2001</v>
      </c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</row>
    <row r="70" spans="1:80" x14ac:dyDescent="0.25">
      <c r="A70" s="94"/>
      <c r="B70" s="142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137"/>
      <c r="AZ70" s="94"/>
      <c r="BA70" s="94"/>
      <c r="BB70" s="94"/>
      <c r="BC70" s="94"/>
      <c r="BD70" s="94">
        <v>8</v>
      </c>
      <c r="BE70" s="94">
        <v>2002</v>
      </c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</row>
    <row r="71" spans="1:80" x14ac:dyDescent="0.25">
      <c r="A71" s="94"/>
      <c r="B71" s="142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137"/>
      <c r="AZ71" s="94"/>
      <c r="BA71" s="94"/>
      <c r="BB71" s="94"/>
      <c r="BC71" s="94"/>
      <c r="BD71" s="94">
        <v>9</v>
      </c>
      <c r="BE71" s="94">
        <v>2004</v>
      </c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</row>
    <row r="72" spans="1:80" x14ac:dyDescent="0.25">
      <c r="A72" s="94"/>
      <c r="B72" s="142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137"/>
      <c r="AZ72" s="94"/>
      <c r="BA72" s="94"/>
      <c r="BB72" s="94"/>
      <c r="BC72" s="94"/>
      <c r="BD72" s="94">
        <v>10</v>
      </c>
      <c r="BE72" s="94">
        <v>2008</v>
      </c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</row>
    <row r="73" spans="1:80" x14ac:dyDescent="0.25">
      <c r="A73" s="94"/>
      <c r="B73" s="142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137"/>
      <c r="AZ73" s="94"/>
      <c r="BA73" s="94"/>
      <c r="BB73" s="94"/>
      <c r="BC73" s="94"/>
      <c r="BD73" s="94">
        <v>11</v>
      </c>
      <c r="BE73" s="94">
        <v>5002</v>
      </c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</row>
    <row r="74" spans="1:80" x14ac:dyDescent="0.25">
      <c r="A74" s="94"/>
      <c r="B74" s="142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137"/>
      <c r="AZ74" s="94"/>
      <c r="BA74" s="94"/>
      <c r="BB74" s="94"/>
      <c r="BC74" s="94"/>
      <c r="BD74" s="94">
        <v>12</v>
      </c>
      <c r="BE74" s="94">
        <v>5007</v>
      </c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</row>
    <row r="75" spans="1:80" x14ac:dyDescent="0.25">
      <c r="A75" s="94"/>
      <c r="B75" s="142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138"/>
      <c r="AZ75" s="94"/>
      <c r="BA75" s="94"/>
      <c r="BB75" s="94"/>
      <c r="BC75" s="94"/>
      <c r="BD75" s="94">
        <v>13</v>
      </c>
      <c r="BE75" s="94">
        <v>5012</v>
      </c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</row>
    <row r="76" spans="1:80" x14ac:dyDescent="0.25">
      <c r="A76" s="94"/>
      <c r="B76" s="142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138"/>
      <c r="AZ76" s="94"/>
      <c r="BA76" s="94"/>
      <c r="BB76" s="94"/>
      <c r="BC76" s="94"/>
      <c r="BD76" s="94">
        <v>14</v>
      </c>
      <c r="BE76" s="94">
        <v>6017</v>
      </c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</row>
    <row r="77" spans="1:80" x14ac:dyDescent="0.25">
      <c r="A77" s="94"/>
      <c r="B77" s="142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138"/>
      <c r="AZ77" s="94"/>
      <c r="BA77" s="94"/>
      <c r="BB77" s="94"/>
      <c r="BC77" s="94"/>
      <c r="BD77" s="94">
        <v>15</v>
      </c>
      <c r="BE77" s="94">
        <v>6018</v>
      </c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</row>
    <row r="78" spans="1:80" x14ac:dyDescent="0.25">
      <c r="A78" s="94"/>
      <c r="B78" s="142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138"/>
      <c r="AZ78" s="94"/>
      <c r="BA78" s="94"/>
      <c r="BB78" s="94"/>
      <c r="BC78" s="94"/>
      <c r="BD78" s="94">
        <v>16</v>
      </c>
      <c r="BE78" s="94">
        <v>6019</v>
      </c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</row>
    <row r="79" spans="1:80" x14ac:dyDescent="0.25">
      <c r="A79" s="94"/>
      <c r="B79" s="142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138"/>
      <c r="AZ79" s="94"/>
      <c r="BA79" s="94"/>
      <c r="BB79" s="94"/>
      <c r="BC79" s="94"/>
      <c r="BD79" s="94">
        <v>17</v>
      </c>
      <c r="BE79" s="94">
        <v>9018</v>
      </c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</row>
    <row r="80" spans="1:80" x14ac:dyDescent="0.25">
      <c r="A80" s="94"/>
      <c r="B80" s="142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138"/>
      <c r="AZ80" s="94"/>
      <c r="BA80" s="94"/>
      <c r="BB80" s="94"/>
      <c r="BC80" s="94"/>
      <c r="BD80" s="94">
        <v>18</v>
      </c>
      <c r="BE80" s="94">
        <v>9001</v>
      </c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</row>
    <row r="81" spans="1:80" x14ac:dyDescent="0.25">
      <c r="A81" s="94"/>
      <c r="B81" s="142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138"/>
      <c r="AZ81" s="94"/>
      <c r="BA81" s="94"/>
      <c r="BB81" s="94"/>
      <c r="BC81" s="94"/>
      <c r="BD81" s="94">
        <v>19</v>
      </c>
      <c r="BE81" s="94">
        <v>9005</v>
      </c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</row>
    <row r="82" spans="1:80" x14ac:dyDescent="0.25">
      <c r="A82" s="94"/>
      <c r="B82" s="142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138"/>
      <c r="AZ82" s="94"/>
      <c r="BA82" s="94"/>
      <c r="BB82" s="94"/>
      <c r="BC82" s="94"/>
      <c r="BD82" s="94">
        <v>20</v>
      </c>
      <c r="BE82" s="94" t="s">
        <v>43</v>
      </c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</row>
    <row r="83" spans="1:80" x14ac:dyDescent="0.25">
      <c r="A83" s="94"/>
      <c r="B83" s="142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138"/>
      <c r="AZ83" s="94"/>
      <c r="BA83" s="94"/>
      <c r="BB83" s="94"/>
      <c r="BC83" s="94"/>
      <c r="BD83" s="94"/>
      <c r="BE83" s="94"/>
      <c r="BF83" s="94" t="str">
        <f>VLOOKUP(B27,BD63:BE82,2,FALSE)</f>
        <v>Atyp</v>
      </c>
      <c r="BG83" s="94" t="str">
        <f>VLOOKUP(B32,BD63:BE82,2,FALSE)</f>
        <v>Atyp</v>
      </c>
      <c r="BH83" s="94" t="str">
        <f>VLOOKUP(B36,BD63:BE82,2,FALSE)</f>
        <v>Atyp</v>
      </c>
      <c r="BI83" s="94" t="str">
        <f>VLOOKUP(B40,BD63:BE82,2,FALSE)</f>
        <v>Atyp</v>
      </c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</row>
    <row r="84" spans="1:80" x14ac:dyDescent="0.25">
      <c r="A84" s="94"/>
      <c r="B84" s="142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138"/>
      <c r="AZ84" s="94"/>
      <c r="BA84" s="94"/>
      <c r="BB84" s="94"/>
      <c r="BC84" s="94"/>
      <c r="BD84" s="94"/>
      <c r="BE84" s="94"/>
      <c r="BF84" s="516">
        <f>IF(BF83="Atyp",AD29,BF83)</f>
        <v>0</v>
      </c>
      <c r="BG84" s="516">
        <f>IF(BG83="Atyp",AD33,BG83)</f>
        <v>0</v>
      </c>
      <c r="BH84" s="516">
        <f>IF(BH83="Atyp",AD37,BH83)</f>
        <v>0</v>
      </c>
      <c r="BI84" s="516">
        <f>IF(BI83="Atyp",AD41,BI83)</f>
        <v>0</v>
      </c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</row>
    <row r="85" spans="1:80" x14ac:dyDescent="0.25">
      <c r="A85" s="94"/>
      <c r="B85" s="142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138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</row>
    <row r="86" spans="1:80" x14ac:dyDescent="0.25">
      <c r="A86" s="94"/>
      <c r="B86" s="142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138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</row>
    <row r="87" spans="1:80" x14ac:dyDescent="0.25">
      <c r="A87" s="94"/>
      <c r="B87" s="142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138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</row>
    <row r="88" spans="1:80" x14ac:dyDescent="0.25">
      <c r="A88" s="94"/>
      <c r="B88" s="142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138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</row>
    <row r="89" spans="1:80" x14ac:dyDescent="0.25">
      <c r="A89" s="94"/>
      <c r="B89" s="142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138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94"/>
      <c r="CB89" s="94"/>
    </row>
    <row r="90" spans="1:80" x14ac:dyDescent="0.25">
      <c r="A90" s="94"/>
      <c r="B90" s="142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138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</row>
    <row r="91" spans="1:80" x14ac:dyDescent="0.25">
      <c r="A91" s="94"/>
      <c r="B91" s="142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138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4"/>
    </row>
    <row r="92" spans="1:80" x14ac:dyDescent="0.25">
      <c r="A92" s="94"/>
      <c r="B92" s="142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138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4"/>
    </row>
    <row r="93" spans="1:80" x14ac:dyDescent="0.25">
      <c r="A93" s="94"/>
      <c r="B93" s="142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138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</row>
    <row r="94" spans="1:80" x14ac:dyDescent="0.25">
      <c r="A94" s="94"/>
      <c r="B94" s="142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138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</row>
    <row r="95" spans="1:80" x14ac:dyDescent="0.25">
      <c r="A95" s="94"/>
      <c r="B95" s="142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138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</row>
    <row r="96" spans="1:80" x14ac:dyDescent="0.25">
      <c r="A96" s="94"/>
      <c r="B96" s="142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138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</row>
    <row r="97" spans="1:80" x14ac:dyDescent="0.25">
      <c r="A97" s="94"/>
      <c r="B97" s="142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138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</row>
    <row r="98" spans="1:80" x14ac:dyDescent="0.25">
      <c r="A98" s="94"/>
      <c r="B98" s="142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138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</row>
    <row r="99" spans="1:80" x14ac:dyDescent="0.25">
      <c r="A99" s="94"/>
      <c r="B99" s="142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138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</row>
    <row r="100" spans="1:80" x14ac:dyDescent="0.25">
      <c r="A100" s="94"/>
      <c r="B100" s="142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138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</row>
    <row r="101" spans="1:80" x14ac:dyDescent="0.25">
      <c r="A101" s="94"/>
      <c r="B101" s="142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138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</row>
    <row r="102" spans="1:80" x14ac:dyDescent="0.25">
      <c r="A102" s="94"/>
      <c r="B102" s="142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138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</row>
    <row r="103" spans="1:80" x14ac:dyDescent="0.25">
      <c r="A103" s="94"/>
      <c r="B103" s="142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138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</row>
    <row r="104" spans="1:80" x14ac:dyDescent="0.25">
      <c r="A104" s="94"/>
      <c r="B104" s="142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138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</row>
    <row r="105" spans="1:80" x14ac:dyDescent="0.25">
      <c r="A105" s="94"/>
      <c r="B105" s="142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138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</row>
    <row r="106" spans="1:80" x14ac:dyDescent="0.25">
      <c r="A106" s="94"/>
      <c r="B106" s="142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138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</row>
    <row r="107" spans="1:80" x14ac:dyDescent="0.25">
      <c r="A107" s="94"/>
      <c r="B107" s="142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138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</row>
    <row r="108" spans="1:80" x14ac:dyDescent="0.25">
      <c r="A108" s="94"/>
      <c r="B108" s="142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138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</row>
    <row r="109" spans="1:80" x14ac:dyDescent="0.25">
      <c r="A109" s="94"/>
      <c r="B109" s="142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138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  <c r="CB109" s="94"/>
    </row>
    <row r="110" spans="1:80" x14ac:dyDescent="0.25">
      <c r="A110" s="94"/>
      <c r="B110" s="142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138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</row>
    <row r="111" spans="1:80" x14ac:dyDescent="0.25">
      <c r="A111" s="94"/>
      <c r="B111" s="142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138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  <c r="CB111" s="94"/>
    </row>
    <row r="112" spans="1:80" x14ac:dyDescent="0.25">
      <c r="A112" s="94"/>
      <c r="B112" s="142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138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4"/>
    </row>
    <row r="113" spans="1:80" x14ac:dyDescent="0.25">
      <c r="A113" s="94"/>
      <c r="B113" s="142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138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4"/>
    </row>
    <row r="114" spans="1:80" x14ac:dyDescent="0.25">
      <c r="A114" s="94"/>
      <c r="B114" s="142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138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4"/>
    </row>
    <row r="115" spans="1:80" x14ac:dyDescent="0.25">
      <c r="A115" s="94"/>
      <c r="B115" s="142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118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4"/>
      <c r="BR115" s="94"/>
      <c r="BS115" s="94"/>
      <c r="BT115" s="94"/>
      <c r="BU115" s="94"/>
      <c r="BV115" s="94"/>
      <c r="BW115" s="94"/>
      <c r="BX115" s="94"/>
      <c r="BY115" s="94"/>
      <c r="BZ115" s="94"/>
      <c r="CA115" s="94"/>
      <c r="CB115" s="94"/>
    </row>
    <row r="116" spans="1:80" x14ac:dyDescent="0.25">
      <c r="A116" s="94"/>
      <c r="B116" s="142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118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4"/>
      <c r="BR116" s="94"/>
      <c r="BS116" s="94"/>
      <c r="BT116" s="94"/>
      <c r="BU116" s="94"/>
      <c r="BV116" s="94"/>
      <c r="BW116" s="94"/>
      <c r="BX116" s="94"/>
      <c r="BY116" s="94"/>
      <c r="BZ116" s="94"/>
      <c r="CA116" s="94"/>
      <c r="CB116" s="94"/>
    </row>
    <row r="117" spans="1:80" x14ac:dyDescent="0.25">
      <c r="A117" s="94"/>
      <c r="B117" s="142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118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  <c r="BS117" s="94"/>
      <c r="BT117" s="94"/>
      <c r="BU117" s="94"/>
      <c r="BV117" s="94"/>
      <c r="BW117" s="94"/>
      <c r="BX117" s="94"/>
      <c r="BY117" s="94"/>
      <c r="BZ117" s="94"/>
      <c r="CA117" s="94"/>
      <c r="CB117" s="94"/>
    </row>
    <row r="118" spans="1:80" x14ac:dyDescent="0.25">
      <c r="A118" s="94"/>
      <c r="B118" s="142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118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</row>
    <row r="119" spans="1:80" x14ac:dyDescent="0.25">
      <c r="A119" s="94"/>
      <c r="B119" s="142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118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4"/>
      <c r="BS119" s="94"/>
      <c r="BT119" s="94"/>
      <c r="BU119" s="94"/>
      <c r="BV119" s="94"/>
      <c r="BW119" s="94"/>
      <c r="BX119" s="94"/>
      <c r="BY119" s="94"/>
      <c r="BZ119" s="94"/>
      <c r="CA119" s="94"/>
      <c r="CB119" s="94"/>
    </row>
    <row r="120" spans="1:80" x14ac:dyDescent="0.25">
      <c r="A120" s="94"/>
      <c r="B120" s="142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118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94"/>
      <c r="BR120" s="94"/>
      <c r="BS120" s="94"/>
      <c r="BT120" s="94"/>
      <c r="BU120" s="94"/>
      <c r="BV120" s="94"/>
      <c r="BW120" s="94"/>
      <c r="BX120" s="94"/>
      <c r="BY120" s="94"/>
      <c r="BZ120" s="94"/>
      <c r="CA120" s="94"/>
      <c r="CB120" s="94"/>
    </row>
    <row r="121" spans="1:80" x14ac:dyDescent="0.25">
      <c r="A121" s="94"/>
      <c r="B121" s="142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118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94"/>
      <c r="BQ121" s="94"/>
      <c r="BR121" s="94"/>
      <c r="BS121" s="94"/>
      <c r="BT121" s="94"/>
      <c r="BU121" s="94"/>
      <c r="BV121" s="94"/>
      <c r="BW121" s="94"/>
      <c r="BX121" s="94"/>
      <c r="BY121" s="94"/>
      <c r="BZ121" s="94"/>
      <c r="CA121" s="94"/>
      <c r="CB121" s="94"/>
    </row>
    <row r="122" spans="1:80" x14ac:dyDescent="0.25">
      <c r="A122" s="94"/>
      <c r="B122" s="142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118"/>
      <c r="AZ122" s="94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94"/>
      <c r="BQ122" s="94"/>
      <c r="BR122" s="94"/>
      <c r="BS122" s="94"/>
      <c r="BT122" s="94"/>
      <c r="BU122" s="94"/>
      <c r="BV122" s="94"/>
      <c r="BW122" s="94"/>
      <c r="BX122" s="94"/>
      <c r="BY122" s="94"/>
      <c r="BZ122" s="94"/>
      <c r="CA122" s="94"/>
      <c r="CB122" s="94"/>
    </row>
    <row r="123" spans="1:80" x14ac:dyDescent="0.25">
      <c r="A123" s="94"/>
      <c r="B123" s="142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118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  <c r="BV123" s="94"/>
      <c r="BW123" s="94"/>
      <c r="BX123" s="94"/>
      <c r="BY123" s="94"/>
      <c r="BZ123" s="94"/>
      <c r="CA123" s="94"/>
      <c r="CB123" s="94"/>
    </row>
    <row r="124" spans="1:80" x14ac:dyDescent="0.25">
      <c r="A124" s="94"/>
      <c r="B124" s="142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118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/>
      <c r="BQ124" s="94"/>
      <c r="BR124" s="94"/>
      <c r="BS124" s="94"/>
      <c r="BT124" s="94"/>
      <c r="BU124" s="94"/>
      <c r="BV124" s="94"/>
      <c r="BW124" s="94"/>
      <c r="BX124" s="94"/>
      <c r="BY124" s="94"/>
      <c r="BZ124" s="94"/>
      <c r="CA124" s="94"/>
      <c r="CB124" s="94"/>
    </row>
    <row r="125" spans="1:80" x14ac:dyDescent="0.25">
      <c r="A125" s="94"/>
      <c r="B125" s="142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118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4"/>
      <c r="BS125" s="94"/>
      <c r="BT125" s="94"/>
      <c r="BU125" s="94"/>
      <c r="BV125" s="94"/>
      <c r="BW125" s="94"/>
      <c r="BX125" s="94"/>
      <c r="BY125" s="94"/>
      <c r="BZ125" s="94"/>
      <c r="CA125" s="94"/>
      <c r="CB125" s="94"/>
    </row>
    <row r="126" spans="1:80" x14ac:dyDescent="0.25">
      <c r="A126" s="94"/>
      <c r="B126" s="142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118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94"/>
      <c r="BQ126" s="94"/>
      <c r="BR126" s="94"/>
      <c r="BS126" s="94"/>
      <c r="BT126" s="94"/>
      <c r="BU126" s="94"/>
      <c r="BV126" s="94"/>
      <c r="BW126" s="94"/>
      <c r="BX126" s="94"/>
      <c r="BY126" s="94"/>
      <c r="BZ126" s="94"/>
      <c r="CA126" s="94"/>
      <c r="CB126" s="94"/>
    </row>
    <row r="127" spans="1:80" x14ac:dyDescent="0.25">
      <c r="A127" s="94"/>
      <c r="B127" s="142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118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  <c r="BM127" s="94"/>
      <c r="BN127" s="94"/>
      <c r="BO127" s="94"/>
      <c r="BP127" s="94"/>
      <c r="BQ127" s="94"/>
      <c r="BR127" s="94"/>
      <c r="BS127" s="94"/>
      <c r="BT127" s="94"/>
      <c r="BU127" s="94"/>
      <c r="BV127" s="94"/>
      <c r="BW127" s="94"/>
      <c r="BX127" s="94"/>
      <c r="BY127" s="94"/>
      <c r="BZ127" s="94"/>
      <c r="CA127" s="94"/>
      <c r="CB127" s="94"/>
    </row>
    <row r="128" spans="1:80" x14ac:dyDescent="0.25">
      <c r="A128" s="94"/>
      <c r="B128" s="142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118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94"/>
      <c r="BQ128" s="94"/>
      <c r="BR128" s="94"/>
      <c r="BS128" s="94"/>
      <c r="BT128" s="94"/>
      <c r="BU128" s="94"/>
      <c r="BV128" s="94"/>
      <c r="BW128" s="94"/>
      <c r="BX128" s="94"/>
      <c r="BY128" s="94"/>
      <c r="BZ128" s="94"/>
      <c r="CA128" s="94"/>
      <c r="CB128" s="94"/>
    </row>
    <row r="129" spans="1:80" x14ac:dyDescent="0.25">
      <c r="A129" s="94"/>
      <c r="B129" s="142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118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94"/>
      <c r="BQ129" s="94"/>
      <c r="BR129" s="94"/>
      <c r="BS129" s="94"/>
      <c r="BT129" s="94"/>
      <c r="BU129" s="94"/>
      <c r="BV129" s="94"/>
      <c r="BW129" s="94"/>
      <c r="BX129" s="94"/>
      <c r="BY129" s="94"/>
      <c r="BZ129" s="94"/>
      <c r="CA129" s="94"/>
      <c r="CB129" s="94"/>
    </row>
    <row r="130" spans="1:80" x14ac:dyDescent="0.25">
      <c r="A130" s="94"/>
      <c r="B130" s="142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118"/>
      <c r="AZ130" s="94"/>
      <c r="BA130" s="94"/>
      <c r="BB130" s="94"/>
      <c r="BC130" s="94"/>
      <c r="BD130" s="94"/>
      <c r="BE130" s="94"/>
      <c r="BF130" s="94"/>
      <c r="BG130" s="94"/>
      <c r="BH130" s="94"/>
      <c r="BI130" s="94"/>
      <c r="BJ130" s="94"/>
      <c r="BK130" s="94"/>
      <c r="BL130" s="94"/>
      <c r="BM130" s="94"/>
      <c r="BN130" s="94"/>
      <c r="BO130" s="94"/>
      <c r="BP130" s="94"/>
      <c r="BQ130" s="94"/>
      <c r="BR130" s="94"/>
      <c r="BS130" s="94"/>
      <c r="BT130" s="94"/>
      <c r="BU130" s="94"/>
      <c r="BV130" s="94"/>
      <c r="BW130" s="94"/>
      <c r="BX130" s="94"/>
      <c r="BY130" s="94"/>
      <c r="BZ130" s="94"/>
      <c r="CA130" s="94"/>
      <c r="CB130" s="94"/>
    </row>
    <row r="131" spans="1:80" x14ac:dyDescent="0.25">
      <c r="A131" s="94"/>
      <c r="B131" s="142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118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94"/>
      <c r="BQ131" s="94"/>
      <c r="BR131" s="94"/>
      <c r="BS131" s="94"/>
      <c r="BT131" s="94"/>
      <c r="BU131" s="94"/>
      <c r="BV131" s="94"/>
      <c r="BW131" s="94"/>
      <c r="BX131" s="94"/>
      <c r="BY131" s="94"/>
      <c r="BZ131" s="94"/>
      <c r="CA131" s="94"/>
      <c r="CB131" s="94"/>
    </row>
    <row r="132" spans="1:80" x14ac:dyDescent="0.25">
      <c r="A132" s="94"/>
      <c r="B132" s="142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118"/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  <c r="BJ132" s="94"/>
      <c r="BK132" s="94"/>
      <c r="BL132" s="94"/>
      <c r="BM132" s="94"/>
      <c r="BN132" s="94"/>
      <c r="BO132" s="94"/>
      <c r="BP132" s="94"/>
      <c r="BQ132" s="94"/>
      <c r="BR132" s="94"/>
      <c r="BS132" s="94"/>
      <c r="BT132" s="94"/>
      <c r="BU132" s="94"/>
      <c r="BV132" s="94"/>
      <c r="BW132" s="94"/>
      <c r="BX132" s="94"/>
      <c r="BY132" s="94"/>
      <c r="BZ132" s="94"/>
      <c r="CA132" s="94"/>
      <c r="CB132" s="94"/>
    </row>
    <row r="133" spans="1:80" x14ac:dyDescent="0.25">
      <c r="A133" s="94"/>
      <c r="B133" s="142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118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  <c r="BM133" s="94"/>
      <c r="BN133" s="94"/>
      <c r="BO133" s="94"/>
      <c r="BP133" s="94"/>
      <c r="BQ133" s="94"/>
      <c r="BR133" s="94"/>
      <c r="BS133" s="94"/>
      <c r="BT133" s="94"/>
      <c r="BU133" s="94"/>
      <c r="BV133" s="94"/>
      <c r="BW133" s="94"/>
      <c r="BX133" s="94"/>
      <c r="BY133" s="94"/>
      <c r="BZ133" s="94"/>
      <c r="CA133" s="94"/>
      <c r="CB133" s="94"/>
    </row>
    <row r="134" spans="1:80" x14ac:dyDescent="0.25">
      <c r="A134" s="94"/>
      <c r="B134" s="142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118"/>
      <c r="AZ134" s="94"/>
      <c r="BA134" s="94"/>
      <c r="BB134" s="94"/>
      <c r="BC134" s="94"/>
      <c r="BD134" s="94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94"/>
      <c r="BQ134" s="94"/>
      <c r="BR134" s="94"/>
      <c r="BS134" s="94"/>
      <c r="BT134" s="94"/>
      <c r="BU134" s="94"/>
      <c r="BV134" s="94"/>
      <c r="BW134" s="94"/>
      <c r="BX134" s="94"/>
      <c r="BY134" s="94"/>
      <c r="BZ134" s="94"/>
      <c r="CA134" s="94"/>
      <c r="CB134" s="94"/>
    </row>
    <row r="135" spans="1:80" x14ac:dyDescent="0.25">
      <c r="A135" s="94"/>
      <c r="B135" s="142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118"/>
      <c r="AZ135" s="94"/>
      <c r="BA135" s="94"/>
      <c r="BB135" s="94"/>
      <c r="BC135" s="94"/>
      <c r="BD135" s="94"/>
      <c r="BE135" s="94"/>
      <c r="BF135" s="94"/>
      <c r="BG135" s="94"/>
      <c r="BH135" s="94"/>
      <c r="BI135" s="94"/>
      <c r="BJ135" s="94"/>
      <c r="BK135" s="94"/>
      <c r="BL135" s="94"/>
      <c r="BM135" s="94"/>
      <c r="BN135" s="94"/>
      <c r="BO135" s="94"/>
      <c r="BP135" s="94"/>
      <c r="BQ135" s="94"/>
      <c r="BR135" s="94"/>
      <c r="BS135" s="94"/>
      <c r="BT135" s="94"/>
      <c r="BU135" s="94"/>
      <c r="BV135" s="94"/>
      <c r="BW135" s="94"/>
      <c r="BX135" s="94"/>
      <c r="BY135" s="94"/>
      <c r="BZ135" s="94"/>
      <c r="CA135" s="94"/>
      <c r="CB135" s="94"/>
    </row>
    <row r="136" spans="1:80" x14ac:dyDescent="0.25">
      <c r="A136" s="94"/>
      <c r="B136" s="142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118"/>
      <c r="AZ136" s="94"/>
      <c r="BA136" s="94"/>
      <c r="BB136" s="94"/>
      <c r="BC136" s="94"/>
      <c r="BD136" s="94"/>
      <c r="BE136" s="94"/>
      <c r="BF136" s="94"/>
      <c r="BG136" s="94"/>
      <c r="BH136" s="94"/>
      <c r="BI136" s="94"/>
      <c r="BJ136" s="94"/>
      <c r="BK136" s="94"/>
      <c r="BL136" s="94"/>
      <c r="BM136" s="94"/>
      <c r="BN136" s="94"/>
      <c r="BO136" s="94"/>
      <c r="BP136" s="94"/>
      <c r="BQ136" s="94"/>
      <c r="BR136" s="94"/>
      <c r="BS136" s="94"/>
      <c r="BT136" s="94"/>
      <c r="BU136" s="94"/>
      <c r="BV136" s="94"/>
      <c r="BW136" s="94"/>
      <c r="BX136" s="94"/>
      <c r="BY136" s="94"/>
      <c r="BZ136" s="94"/>
      <c r="CA136" s="94"/>
      <c r="CB136" s="94"/>
    </row>
    <row r="137" spans="1:80" x14ac:dyDescent="0.25">
      <c r="A137" s="94"/>
      <c r="B137" s="142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118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  <c r="BY137" s="94"/>
      <c r="BZ137" s="94"/>
      <c r="CA137" s="94"/>
      <c r="CB137" s="94"/>
    </row>
    <row r="138" spans="1:80" x14ac:dyDescent="0.25">
      <c r="A138" s="94"/>
      <c r="B138" s="142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118"/>
      <c r="AZ138" s="94"/>
      <c r="BA138" s="94"/>
      <c r="BB138" s="94"/>
      <c r="BC138" s="94"/>
      <c r="BD138" s="94"/>
      <c r="BE138" s="94"/>
      <c r="BF138" s="94"/>
      <c r="BG138" s="94"/>
      <c r="BH138" s="94"/>
      <c r="BI138" s="94"/>
      <c r="BJ138" s="94"/>
      <c r="BK138" s="94"/>
      <c r="BL138" s="94"/>
      <c r="BM138" s="94"/>
      <c r="BN138" s="94"/>
      <c r="BO138" s="94"/>
      <c r="BP138" s="94"/>
      <c r="BQ138" s="94"/>
      <c r="BR138" s="94"/>
      <c r="BS138" s="94"/>
      <c r="BT138" s="94"/>
      <c r="BU138" s="94"/>
      <c r="BV138" s="94"/>
      <c r="BW138" s="94"/>
      <c r="BX138" s="94"/>
      <c r="BY138" s="94"/>
      <c r="BZ138" s="94"/>
      <c r="CA138" s="94"/>
      <c r="CB138" s="94"/>
    </row>
    <row r="139" spans="1:80" x14ac:dyDescent="0.25">
      <c r="A139" s="94"/>
      <c r="B139" s="142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118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94"/>
      <c r="BY139" s="94"/>
      <c r="BZ139" s="94"/>
      <c r="CA139" s="94"/>
      <c r="CB139" s="94"/>
    </row>
    <row r="140" spans="1:80" x14ac:dyDescent="0.25">
      <c r="A140" s="94"/>
      <c r="B140" s="142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118"/>
      <c r="AZ140" s="94"/>
      <c r="BA140" s="94"/>
      <c r="BB140" s="94"/>
      <c r="BC140" s="94"/>
      <c r="BD140" s="94"/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  <c r="BT140" s="94"/>
      <c r="BU140" s="94"/>
      <c r="BV140" s="94"/>
      <c r="BW140" s="94"/>
      <c r="BX140" s="94"/>
      <c r="BY140" s="94"/>
      <c r="BZ140" s="94"/>
      <c r="CA140" s="94"/>
      <c r="CB140" s="94"/>
    </row>
    <row r="141" spans="1:80" x14ac:dyDescent="0.25">
      <c r="A141" s="94"/>
      <c r="B141" s="142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118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4"/>
      <c r="BR141" s="94"/>
      <c r="BS141" s="94"/>
      <c r="BT141" s="94"/>
      <c r="BU141" s="94"/>
      <c r="BV141" s="94"/>
      <c r="BW141" s="94"/>
      <c r="BX141" s="94"/>
      <c r="BY141" s="94"/>
      <c r="BZ141" s="94"/>
      <c r="CA141" s="94"/>
      <c r="CB141" s="94"/>
    </row>
    <row r="142" spans="1:80" x14ac:dyDescent="0.25">
      <c r="A142" s="94"/>
      <c r="B142" s="142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118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4"/>
      <c r="BK142" s="94"/>
      <c r="BL142" s="94"/>
      <c r="BM142" s="94"/>
      <c r="BN142" s="94"/>
      <c r="BO142" s="94"/>
      <c r="BP142" s="94"/>
      <c r="BQ142" s="94"/>
      <c r="BR142" s="94"/>
      <c r="BS142" s="94"/>
      <c r="BT142" s="94"/>
      <c r="BU142" s="94"/>
      <c r="BV142" s="94"/>
      <c r="BW142" s="94"/>
      <c r="BX142" s="94"/>
      <c r="BY142" s="94"/>
      <c r="BZ142" s="94"/>
      <c r="CA142" s="94"/>
      <c r="CB142" s="94"/>
    </row>
    <row r="143" spans="1:80" x14ac:dyDescent="0.25">
      <c r="A143" s="94"/>
      <c r="B143" s="142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118"/>
      <c r="AZ143" s="94"/>
      <c r="BA143" s="94"/>
      <c r="BB143" s="94"/>
      <c r="BC143" s="94"/>
      <c r="BD143" s="94"/>
      <c r="BE143" s="94"/>
      <c r="BF143" s="94"/>
      <c r="BG143" s="94"/>
      <c r="BH143" s="94"/>
      <c r="BI143" s="94"/>
      <c r="BJ143" s="94"/>
      <c r="BK143" s="94"/>
      <c r="BL143" s="94"/>
      <c r="BM143" s="94"/>
      <c r="BN143" s="94"/>
      <c r="BO143" s="94"/>
      <c r="BP143" s="94"/>
      <c r="BQ143" s="94"/>
      <c r="BR143" s="94"/>
      <c r="BS143" s="94"/>
      <c r="BT143" s="94"/>
      <c r="BU143" s="94"/>
      <c r="BV143" s="94"/>
      <c r="BW143" s="94"/>
      <c r="BX143" s="94"/>
      <c r="BY143" s="94"/>
      <c r="BZ143" s="94"/>
      <c r="CA143" s="94"/>
      <c r="CB143" s="94"/>
    </row>
    <row r="144" spans="1:80" x14ac:dyDescent="0.25">
      <c r="A144" s="94"/>
      <c r="B144" s="142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118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  <c r="BJ144" s="94"/>
      <c r="BK144" s="94"/>
      <c r="BL144" s="94"/>
      <c r="BM144" s="94"/>
      <c r="BN144" s="94"/>
      <c r="BO144" s="94"/>
      <c r="BP144" s="94"/>
      <c r="BQ144" s="94"/>
      <c r="BR144" s="94"/>
      <c r="BS144" s="94"/>
      <c r="BT144" s="94"/>
      <c r="BU144" s="94"/>
      <c r="BV144" s="94"/>
      <c r="BW144" s="94"/>
      <c r="BX144" s="94"/>
      <c r="BY144" s="94"/>
      <c r="BZ144" s="94"/>
      <c r="CA144" s="94"/>
      <c r="CB144" s="94"/>
    </row>
    <row r="145" spans="1:80" x14ac:dyDescent="0.25">
      <c r="A145" s="94"/>
      <c r="B145" s="142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118"/>
      <c r="AZ145" s="94"/>
      <c r="BA145" s="94"/>
      <c r="BB145" s="94"/>
      <c r="BC145" s="94"/>
      <c r="BD145" s="94"/>
      <c r="BE145" s="94"/>
      <c r="BF145" s="94"/>
      <c r="BG145" s="94"/>
      <c r="BH145" s="94"/>
      <c r="BI145" s="94"/>
      <c r="BJ145" s="94"/>
      <c r="BK145" s="94"/>
      <c r="BL145" s="94"/>
      <c r="BM145" s="94"/>
      <c r="BN145" s="94"/>
      <c r="BO145" s="94"/>
      <c r="BP145" s="94"/>
      <c r="BQ145" s="94"/>
      <c r="BR145" s="94"/>
      <c r="BS145" s="94"/>
      <c r="BT145" s="94"/>
      <c r="BU145" s="94"/>
      <c r="BV145" s="94"/>
      <c r="BW145" s="94"/>
      <c r="BX145" s="94"/>
      <c r="BY145" s="94"/>
      <c r="BZ145" s="94"/>
      <c r="CA145" s="94"/>
      <c r="CB145" s="94"/>
    </row>
    <row r="146" spans="1:80" x14ac:dyDescent="0.25">
      <c r="A146" s="94"/>
      <c r="B146" s="142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118"/>
      <c r="AZ146" s="94"/>
      <c r="BA146" s="94"/>
      <c r="BB146" s="94"/>
      <c r="BC146" s="94"/>
      <c r="BD146" s="94"/>
      <c r="BE146" s="94"/>
      <c r="BF146" s="94"/>
      <c r="BG146" s="94"/>
      <c r="BH146" s="94"/>
      <c r="BI146" s="94"/>
      <c r="BJ146" s="94"/>
      <c r="BK146" s="94"/>
      <c r="BL146" s="94"/>
      <c r="BM146" s="94"/>
      <c r="BN146" s="94"/>
      <c r="BO146" s="94"/>
      <c r="BP146" s="94"/>
      <c r="BQ146" s="94"/>
      <c r="BR146" s="94"/>
      <c r="BS146" s="94"/>
      <c r="BT146" s="94"/>
      <c r="BU146" s="94"/>
      <c r="BV146" s="94"/>
      <c r="BW146" s="94"/>
      <c r="BX146" s="94"/>
      <c r="BY146" s="94"/>
      <c r="BZ146" s="94"/>
      <c r="CA146" s="94"/>
      <c r="CB146" s="94"/>
    </row>
    <row r="147" spans="1:80" x14ac:dyDescent="0.25">
      <c r="A147" s="94"/>
      <c r="B147" s="142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118"/>
      <c r="AZ147" s="94"/>
      <c r="BA147" s="94"/>
      <c r="BB147" s="94"/>
      <c r="BC147" s="94"/>
      <c r="BD147" s="94"/>
      <c r="BE147" s="94"/>
      <c r="BF147" s="94"/>
      <c r="BG147" s="94"/>
      <c r="BH147" s="94"/>
      <c r="BI147" s="94"/>
      <c r="BJ147" s="94"/>
      <c r="BK147" s="94"/>
      <c r="BL147" s="94"/>
      <c r="BM147" s="94"/>
      <c r="BN147" s="94"/>
      <c r="BO147" s="94"/>
      <c r="BP147" s="94"/>
      <c r="BQ147" s="94"/>
      <c r="BR147" s="94"/>
      <c r="BS147" s="94"/>
      <c r="BT147" s="94"/>
      <c r="BU147" s="94"/>
      <c r="BV147" s="94"/>
      <c r="BW147" s="94"/>
      <c r="BX147" s="94"/>
      <c r="BY147" s="94"/>
      <c r="BZ147" s="94"/>
      <c r="CA147" s="94"/>
      <c r="CB147" s="94"/>
    </row>
    <row r="148" spans="1:80" x14ac:dyDescent="0.25">
      <c r="A148" s="94"/>
      <c r="B148" s="142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118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4"/>
      <c r="BR148" s="94"/>
      <c r="BS148" s="94"/>
      <c r="BT148" s="94"/>
      <c r="BU148" s="94"/>
      <c r="BV148" s="94"/>
      <c r="BW148" s="94"/>
      <c r="BX148" s="94"/>
      <c r="BY148" s="94"/>
      <c r="BZ148" s="94"/>
      <c r="CA148" s="94"/>
      <c r="CB148" s="94"/>
    </row>
    <row r="149" spans="1:80" x14ac:dyDescent="0.25">
      <c r="A149" s="94"/>
      <c r="B149" s="142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118"/>
      <c r="AZ149" s="94"/>
      <c r="BA149" s="94"/>
      <c r="BB149" s="94"/>
      <c r="BC149" s="94"/>
      <c r="BD149" s="94"/>
      <c r="BE149" s="94"/>
      <c r="BF149" s="94"/>
      <c r="BG149" s="94"/>
      <c r="BH149" s="94"/>
      <c r="BI149" s="94"/>
      <c r="BJ149" s="94"/>
      <c r="BK149" s="94"/>
      <c r="BL149" s="94"/>
      <c r="BM149" s="94"/>
      <c r="BN149" s="94"/>
      <c r="BO149" s="94"/>
      <c r="BP149" s="94"/>
      <c r="BQ149" s="94"/>
      <c r="BR149" s="94"/>
      <c r="BS149" s="94"/>
      <c r="BT149" s="94"/>
      <c r="BU149" s="94"/>
      <c r="BV149" s="94"/>
      <c r="BW149" s="94"/>
      <c r="BX149" s="94"/>
      <c r="BY149" s="94"/>
      <c r="BZ149" s="94"/>
      <c r="CA149" s="94"/>
      <c r="CB149" s="94"/>
    </row>
    <row r="150" spans="1:80" x14ac:dyDescent="0.25">
      <c r="A150" s="94"/>
      <c r="B150" s="142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118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4"/>
      <c r="BL150" s="94"/>
      <c r="BM150" s="94"/>
      <c r="BN150" s="94"/>
      <c r="BO150" s="94"/>
      <c r="BP150" s="94"/>
      <c r="BQ150" s="94"/>
      <c r="BR150" s="94"/>
      <c r="BS150" s="94"/>
      <c r="BT150" s="94"/>
      <c r="BU150" s="94"/>
      <c r="BV150" s="94"/>
      <c r="BW150" s="94"/>
      <c r="BX150" s="94"/>
      <c r="BY150" s="94"/>
      <c r="BZ150" s="94"/>
      <c r="CA150" s="94"/>
      <c r="CB150" s="94"/>
    </row>
    <row r="151" spans="1:80" x14ac:dyDescent="0.25">
      <c r="A151" s="94"/>
      <c r="B151" s="142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118"/>
      <c r="AZ151" s="94"/>
      <c r="BA151" s="94"/>
      <c r="BB151" s="94"/>
      <c r="BC151" s="94"/>
      <c r="BD151" s="94"/>
      <c r="BE151" s="94"/>
      <c r="BF151" s="94"/>
      <c r="BG151" s="94"/>
      <c r="BH151" s="94"/>
      <c r="BI151" s="94"/>
      <c r="BJ151" s="94"/>
      <c r="BK151" s="94"/>
      <c r="BL151" s="94"/>
      <c r="BM151" s="94"/>
      <c r="BN151" s="94"/>
      <c r="BO151" s="94"/>
      <c r="BP151" s="94"/>
      <c r="BQ151" s="94"/>
      <c r="BR151" s="94"/>
      <c r="BS151" s="94"/>
      <c r="BT151" s="94"/>
      <c r="BU151" s="94"/>
      <c r="BV151" s="94"/>
      <c r="BW151" s="94"/>
      <c r="BX151" s="94"/>
      <c r="BY151" s="94"/>
      <c r="BZ151" s="94"/>
      <c r="CA151" s="94"/>
      <c r="CB151" s="94"/>
    </row>
    <row r="152" spans="1:80" x14ac:dyDescent="0.25">
      <c r="A152" s="94"/>
      <c r="B152" s="142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118"/>
      <c r="AZ152" s="94"/>
      <c r="BA152" s="94"/>
      <c r="BB152" s="94"/>
      <c r="BC152" s="94"/>
      <c r="BD152" s="94"/>
      <c r="BE152" s="94"/>
      <c r="BF152" s="94"/>
      <c r="BG152" s="94"/>
      <c r="BH152" s="94"/>
      <c r="BI152" s="94"/>
      <c r="BJ152" s="94"/>
      <c r="BK152" s="94"/>
      <c r="BL152" s="94"/>
      <c r="BM152" s="94"/>
      <c r="BN152" s="94"/>
      <c r="BO152" s="94"/>
      <c r="BP152" s="94"/>
      <c r="BQ152" s="94"/>
      <c r="BR152" s="94"/>
      <c r="BS152" s="94"/>
      <c r="BT152" s="94"/>
      <c r="BU152" s="94"/>
      <c r="BV152" s="94"/>
      <c r="BW152" s="94"/>
      <c r="BX152" s="94"/>
      <c r="BY152" s="94"/>
      <c r="BZ152" s="94"/>
      <c r="CA152" s="94"/>
      <c r="CB152" s="94"/>
    </row>
    <row r="153" spans="1:80" x14ac:dyDescent="0.25">
      <c r="A153" s="94"/>
      <c r="B153" s="142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  <c r="AW153" s="94"/>
      <c r="AX153" s="94"/>
      <c r="AY153" s="118"/>
      <c r="AZ153" s="94"/>
      <c r="BA153" s="94"/>
      <c r="BB153" s="94"/>
      <c r="BC153" s="94"/>
      <c r="BD153" s="94"/>
      <c r="BE153" s="94"/>
      <c r="BF153" s="94"/>
      <c r="BG153" s="94"/>
      <c r="BH153" s="94"/>
      <c r="BI153" s="94"/>
      <c r="BJ153" s="94"/>
      <c r="BK153" s="94"/>
      <c r="BL153" s="94"/>
      <c r="BM153" s="94"/>
      <c r="BN153" s="94"/>
      <c r="BO153" s="94"/>
      <c r="BP153" s="94"/>
      <c r="BQ153" s="94"/>
      <c r="BR153" s="94"/>
      <c r="BS153" s="94"/>
      <c r="BT153" s="94"/>
      <c r="BU153" s="94"/>
      <c r="BV153" s="94"/>
      <c r="BW153" s="94"/>
      <c r="BX153" s="94"/>
      <c r="BY153" s="94"/>
      <c r="BZ153" s="94"/>
      <c r="CA153" s="94"/>
      <c r="CB153" s="94"/>
    </row>
    <row r="154" spans="1:80" x14ac:dyDescent="0.25">
      <c r="A154" s="94"/>
      <c r="B154" s="142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118"/>
      <c r="AZ154" s="94"/>
      <c r="BA154" s="94"/>
      <c r="BB154" s="94"/>
      <c r="BC154" s="94"/>
      <c r="BD154" s="94"/>
      <c r="BE154" s="94"/>
      <c r="BF154" s="94"/>
      <c r="BG154" s="94"/>
      <c r="BH154" s="94"/>
      <c r="BI154" s="94"/>
      <c r="BJ154" s="94"/>
      <c r="BK154" s="94"/>
      <c r="BL154" s="94"/>
      <c r="BM154" s="94"/>
      <c r="BN154" s="94"/>
      <c r="BO154" s="94"/>
      <c r="BP154" s="94"/>
      <c r="BQ154" s="94"/>
      <c r="BR154" s="94"/>
      <c r="BS154" s="94"/>
      <c r="BT154" s="94"/>
      <c r="BU154" s="94"/>
      <c r="BV154" s="94"/>
      <c r="BW154" s="94"/>
      <c r="BX154" s="94"/>
      <c r="BY154" s="94"/>
      <c r="BZ154" s="94"/>
      <c r="CA154" s="94"/>
      <c r="CB154" s="94"/>
    </row>
    <row r="155" spans="1:80" x14ac:dyDescent="0.25">
      <c r="A155" s="94"/>
      <c r="B155" s="142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118"/>
      <c r="AZ155" s="94"/>
      <c r="BA155" s="94"/>
      <c r="BB155" s="94"/>
      <c r="BC155" s="94"/>
      <c r="BD155" s="94"/>
      <c r="BE155" s="94"/>
      <c r="BF155" s="94"/>
      <c r="BG155" s="94"/>
      <c r="BH155" s="94"/>
      <c r="BI155" s="94"/>
      <c r="BJ155" s="94"/>
      <c r="BK155" s="94"/>
      <c r="BL155" s="94"/>
      <c r="BM155" s="94"/>
      <c r="BN155" s="94"/>
      <c r="BO155" s="94"/>
      <c r="BP155" s="94"/>
      <c r="BQ155" s="94"/>
      <c r="BR155" s="94"/>
      <c r="BS155" s="94"/>
      <c r="BT155" s="94"/>
      <c r="BU155" s="94"/>
      <c r="BV155" s="94"/>
      <c r="BW155" s="94"/>
      <c r="BX155" s="94"/>
      <c r="BY155" s="94"/>
      <c r="BZ155" s="94"/>
      <c r="CA155" s="94"/>
      <c r="CB155" s="94"/>
    </row>
    <row r="156" spans="1:80" x14ac:dyDescent="0.25">
      <c r="A156" s="94"/>
      <c r="B156" s="142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118"/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94"/>
      <c r="BQ156" s="94"/>
      <c r="BR156" s="94"/>
      <c r="BS156" s="94"/>
      <c r="BT156" s="94"/>
      <c r="BU156" s="94"/>
      <c r="BV156" s="94"/>
      <c r="BW156" s="94"/>
      <c r="BX156" s="94"/>
      <c r="BY156" s="94"/>
      <c r="BZ156" s="94"/>
      <c r="CA156" s="94"/>
      <c r="CB156" s="94"/>
    </row>
    <row r="157" spans="1:80" x14ac:dyDescent="0.25">
      <c r="A157" s="94"/>
      <c r="B157" s="142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118"/>
      <c r="AZ157" s="94"/>
      <c r="BA157" s="94"/>
      <c r="BB157" s="94"/>
      <c r="BC157" s="94"/>
      <c r="BD157" s="94"/>
      <c r="BE157" s="94"/>
      <c r="BF157" s="94"/>
      <c r="BG157" s="94"/>
      <c r="BH157" s="94"/>
      <c r="BI157" s="94"/>
      <c r="BJ157" s="94"/>
      <c r="BK157" s="94"/>
      <c r="BL157" s="94"/>
      <c r="BM157" s="94"/>
      <c r="BN157" s="94"/>
      <c r="BO157" s="94"/>
      <c r="BP157" s="94"/>
      <c r="BQ157" s="94"/>
      <c r="BR157" s="94"/>
      <c r="BS157" s="94"/>
      <c r="BT157" s="94"/>
      <c r="BU157" s="94"/>
      <c r="BV157" s="94"/>
      <c r="BW157" s="94"/>
      <c r="BX157" s="94"/>
      <c r="BY157" s="94"/>
      <c r="BZ157" s="94"/>
      <c r="CA157" s="94"/>
      <c r="CB157" s="94"/>
    </row>
    <row r="158" spans="1:80" x14ac:dyDescent="0.25">
      <c r="A158" s="94"/>
      <c r="B158" s="142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118"/>
      <c r="AZ158" s="94"/>
      <c r="BA158" s="94"/>
      <c r="BB158" s="94"/>
      <c r="BC158" s="94"/>
      <c r="BD158" s="94"/>
      <c r="BE158" s="94"/>
      <c r="BF158" s="94"/>
      <c r="BG158" s="94"/>
      <c r="BH158" s="94"/>
      <c r="BI158" s="94"/>
      <c r="BJ158" s="94"/>
      <c r="BK158" s="94"/>
      <c r="BL158" s="94"/>
      <c r="BM158" s="94"/>
      <c r="BN158" s="94"/>
      <c r="BO158" s="94"/>
      <c r="BP158" s="94"/>
      <c r="BQ158" s="94"/>
      <c r="BR158" s="94"/>
      <c r="BS158" s="94"/>
      <c r="BT158" s="94"/>
      <c r="BU158" s="94"/>
      <c r="BV158" s="94"/>
      <c r="BW158" s="94"/>
      <c r="BX158" s="94"/>
      <c r="BY158" s="94"/>
      <c r="BZ158" s="94"/>
      <c r="CA158" s="94"/>
      <c r="CB158" s="94"/>
    </row>
    <row r="159" spans="1:80" x14ac:dyDescent="0.25">
      <c r="A159" s="94"/>
      <c r="B159" s="142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118"/>
      <c r="AZ159" s="94"/>
      <c r="BA159" s="94"/>
      <c r="BB159" s="94"/>
      <c r="BC159" s="94"/>
      <c r="BD159" s="94"/>
      <c r="BE159" s="94"/>
      <c r="BF159" s="94"/>
      <c r="BG159" s="94"/>
      <c r="BH159" s="94"/>
      <c r="BI159" s="94"/>
      <c r="BJ159" s="94"/>
      <c r="BK159" s="94"/>
      <c r="BL159" s="94"/>
      <c r="BM159" s="94"/>
      <c r="BN159" s="94"/>
      <c r="BO159" s="94"/>
      <c r="BP159" s="94"/>
      <c r="BQ159" s="94"/>
      <c r="BR159" s="94"/>
      <c r="BS159" s="94"/>
      <c r="BT159" s="94"/>
      <c r="BU159" s="94"/>
      <c r="BV159" s="94"/>
      <c r="BW159" s="94"/>
      <c r="BX159" s="94"/>
      <c r="BY159" s="94"/>
      <c r="BZ159" s="94"/>
      <c r="CA159" s="94"/>
      <c r="CB159" s="94"/>
    </row>
    <row r="160" spans="1:80" x14ac:dyDescent="0.25">
      <c r="A160" s="94"/>
      <c r="B160" s="142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118"/>
      <c r="AZ160" s="94"/>
      <c r="BA160" s="94"/>
      <c r="BB160" s="94"/>
      <c r="BC160" s="94"/>
      <c r="BD160" s="94"/>
      <c r="BE160" s="94"/>
      <c r="BF160" s="94"/>
      <c r="BG160" s="94"/>
      <c r="BH160" s="94"/>
      <c r="BI160" s="94"/>
      <c r="BJ160" s="94"/>
      <c r="BK160" s="94"/>
      <c r="BL160" s="94"/>
      <c r="BM160" s="94"/>
      <c r="BN160" s="94"/>
      <c r="BO160" s="94"/>
      <c r="BP160" s="94"/>
      <c r="BQ160" s="94"/>
      <c r="BR160" s="94"/>
      <c r="BS160" s="94"/>
      <c r="BT160" s="94"/>
      <c r="BU160" s="94"/>
      <c r="BV160" s="94"/>
      <c r="BW160" s="94"/>
      <c r="BX160" s="94"/>
      <c r="BY160" s="94"/>
      <c r="BZ160" s="94"/>
      <c r="CA160" s="94"/>
      <c r="CB160" s="94"/>
    </row>
    <row r="161" spans="1:80" x14ac:dyDescent="0.25">
      <c r="A161" s="94"/>
      <c r="B161" s="142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118"/>
      <c r="AZ161" s="94"/>
      <c r="BA161" s="94"/>
      <c r="BB161" s="94"/>
      <c r="BC161" s="94"/>
      <c r="BD161" s="94"/>
      <c r="BE161" s="94"/>
      <c r="BF161" s="94"/>
      <c r="BG161" s="94"/>
      <c r="BH161" s="94"/>
      <c r="BI161" s="94"/>
      <c r="BJ161" s="94"/>
      <c r="BK161" s="94"/>
      <c r="BL161" s="94"/>
      <c r="BM161" s="94"/>
      <c r="BN161" s="94"/>
      <c r="BO161" s="94"/>
      <c r="BP161" s="94"/>
      <c r="BQ161" s="94"/>
      <c r="BR161" s="94"/>
      <c r="BS161" s="94"/>
      <c r="BT161" s="94"/>
      <c r="BU161" s="94"/>
      <c r="BV161" s="94"/>
      <c r="BW161" s="94"/>
      <c r="BX161" s="94"/>
      <c r="BY161" s="94"/>
      <c r="BZ161" s="94"/>
      <c r="CA161" s="94"/>
      <c r="CB161" s="94"/>
    </row>
    <row r="162" spans="1:80" x14ac:dyDescent="0.25">
      <c r="A162" s="94"/>
      <c r="B162" s="142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118"/>
      <c r="AZ162" s="94"/>
      <c r="BA162" s="94"/>
      <c r="BB162" s="94"/>
      <c r="BC162" s="94"/>
      <c r="BD162" s="94"/>
      <c r="BE162" s="94"/>
      <c r="BF162" s="94"/>
      <c r="BG162" s="94"/>
      <c r="BH162" s="94"/>
      <c r="BI162" s="94"/>
      <c r="BJ162" s="94"/>
      <c r="BK162" s="94"/>
      <c r="BL162" s="94"/>
      <c r="BM162" s="94"/>
      <c r="BN162" s="94"/>
      <c r="BO162" s="94"/>
      <c r="BP162" s="94"/>
      <c r="BQ162" s="94"/>
      <c r="BR162" s="94"/>
      <c r="BS162" s="94"/>
      <c r="BT162" s="94"/>
      <c r="BU162" s="94"/>
      <c r="BV162" s="94"/>
      <c r="BW162" s="94"/>
      <c r="BX162" s="94"/>
      <c r="BY162" s="94"/>
      <c r="BZ162" s="94"/>
      <c r="CA162" s="94"/>
      <c r="CB162" s="94"/>
    </row>
    <row r="163" spans="1:80" x14ac:dyDescent="0.25">
      <c r="A163" s="94"/>
      <c r="B163" s="142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118"/>
      <c r="AZ163" s="94"/>
      <c r="BA163" s="94"/>
      <c r="BB163" s="94"/>
      <c r="BC163" s="94"/>
      <c r="BD163" s="94"/>
      <c r="BE163" s="94"/>
      <c r="BF163" s="94"/>
      <c r="BG163" s="94"/>
      <c r="BH163" s="94"/>
      <c r="BI163" s="94"/>
      <c r="BJ163" s="94"/>
      <c r="BK163" s="94"/>
      <c r="BL163" s="94"/>
      <c r="BM163" s="94"/>
      <c r="BN163" s="94"/>
      <c r="BO163" s="94"/>
      <c r="BP163" s="94"/>
      <c r="BQ163" s="94"/>
      <c r="BR163" s="94"/>
      <c r="BS163" s="94"/>
      <c r="BT163" s="94"/>
      <c r="BU163" s="94"/>
      <c r="BV163" s="94"/>
      <c r="BW163" s="94"/>
      <c r="BX163" s="94"/>
      <c r="BY163" s="94"/>
      <c r="BZ163" s="94"/>
      <c r="CA163" s="94"/>
      <c r="CB163" s="94"/>
    </row>
    <row r="164" spans="1:80" x14ac:dyDescent="0.25">
      <c r="A164" s="94"/>
      <c r="B164" s="142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118"/>
      <c r="AZ164" s="94"/>
      <c r="BA164" s="94"/>
      <c r="BB164" s="94"/>
      <c r="BC164" s="94"/>
      <c r="BD164" s="94"/>
      <c r="BE164" s="94"/>
      <c r="BF164" s="94"/>
      <c r="BG164" s="94"/>
      <c r="BH164" s="94"/>
      <c r="BI164" s="94"/>
      <c r="BJ164" s="94"/>
      <c r="BK164" s="94"/>
      <c r="BL164" s="94"/>
      <c r="BM164" s="94"/>
      <c r="BN164" s="94"/>
      <c r="BO164" s="94"/>
      <c r="BP164" s="94"/>
      <c r="BQ164" s="94"/>
      <c r="BR164" s="94"/>
      <c r="BS164" s="94"/>
      <c r="BT164" s="94"/>
      <c r="BU164" s="94"/>
      <c r="BV164" s="94"/>
      <c r="BW164" s="94"/>
      <c r="BX164" s="94"/>
      <c r="BY164" s="94"/>
      <c r="BZ164" s="94"/>
      <c r="CA164" s="94"/>
      <c r="CB164" s="94"/>
    </row>
    <row r="165" spans="1:80" x14ac:dyDescent="0.25">
      <c r="A165" s="94"/>
      <c r="B165" s="142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118"/>
      <c r="AZ165" s="94"/>
      <c r="BA165" s="94"/>
      <c r="BB165" s="94"/>
      <c r="BC165" s="94"/>
      <c r="BD165" s="94"/>
      <c r="BE165" s="94"/>
      <c r="BF165" s="94"/>
      <c r="BG165" s="94"/>
      <c r="BH165" s="94"/>
      <c r="BI165" s="94"/>
      <c r="BJ165" s="94"/>
      <c r="BK165" s="94"/>
      <c r="BL165" s="94"/>
      <c r="BM165" s="94"/>
      <c r="BN165" s="94"/>
      <c r="BO165" s="94"/>
      <c r="BP165" s="94"/>
      <c r="BQ165" s="94"/>
      <c r="BR165" s="94"/>
      <c r="BS165" s="94"/>
      <c r="BT165" s="94"/>
      <c r="BU165" s="94"/>
      <c r="BV165" s="94"/>
      <c r="BW165" s="94"/>
      <c r="BX165" s="94"/>
      <c r="BY165" s="94"/>
      <c r="BZ165" s="94"/>
      <c r="CA165" s="94"/>
      <c r="CB165" s="94"/>
    </row>
    <row r="166" spans="1:80" x14ac:dyDescent="0.25">
      <c r="A166" s="94"/>
      <c r="B166" s="142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94"/>
      <c r="AX166" s="94"/>
      <c r="AY166" s="118"/>
      <c r="AZ166" s="94"/>
      <c r="BA166" s="94"/>
      <c r="BB166" s="94"/>
      <c r="BC166" s="94"/>
      <c r="BD166" s="94"/>
      <c r="BE166" s="94"/>
      <c r="BF166" s="94"/>
      <c r="BG166" s="94"/>
      <c r="BH166" s="94"/>
      <c r="BI166" s="94"/>
      <c r="BJ166" s="94"/>
      <c r="BK166" s="94"/>
      <c r="BL166" s="94"/>
      <c r="BM166" s="94"/>
      <c r="BN166" s="94"/>
      <c r="BO166" s="94"/>
      <c r="BP166" s="94"/>
      <c r="BQ166" s="94"/>
      <c r="BR166" s="94"/>
      <c r="BS166" s="94"/>
      <c r="BT166" s="94"/>
      <c r="BU166" s="94"/>
      <c r="BV166" s="94"/>
      <c r="BW166" s="94"/>
      <c r="BX166" s="94"/>
      <c r="BY166" s="94"/>
      <c r="BZ166" s="94"/>
      <c r="CA166" s="94"/>
      <c r="CB166" s="94"/>
    </row>
    <row r="167" spans="1:80" x14ac:dyDescent="0.25">
      <c r="A167" s="94"/>
      <c r="B167" s="142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94"/>
      <c r="AX167" s="94"/>
      <c r="AY167" s="118"/>
      <c r="AZ167" s="94"/>
      <c r="BA167" s="94"/>
      <c r="BB167" s="94"/>
      <c r="BC167" s="94"/>
      <c r="BD167" s="94"/>
      <c r="BE167" s="94"/>
      <c r="BF167" s="94"/>
      <c r="BG167" s="94"/>
      <c r="BH167" s="94"/>
      <c r="BI167" s="94"/>
      <c r="BJ167" s="94"/>
      <c r="BK167" s="94"/>
      <c r="BL167" s="94"/>
      <c r="BM167" s="94"/>
      <c r="BN167" s="94"/>
      <c r="BO167" s="94"/>
      <c r="BP167" s="94"/>
      <c r="BQ167" s="94"/>
      <c r="BR167" s="94"/>
      <c r="BS167" s="94"/>
      <c r="BT167" s="94"/>
      <c r="BU167" s="94"/>
      <c r="BV167" s="94"/>
      <c r="BW167" s="94"/>
      <c r="BX167" s="94"/>
      <c r="BY167" s="94"/>
      <c r="BZ167" s="94"/>
      <c r="CA167" s="94"/>
      <c r="CB167" s="94"/>
    </row>
    <row r="168" spans="1:80" x14ac:dyDescent="0.25">
      <c r="A168" s="94"/>
      <c r="B168" s="142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118"/>
      <c r="AZ168" s="94"/>
      <c r="BA168" s="94"/>
      <c r="BB168" s="94"/>
      <c r="BC168" s="94"/>
      <c r="BD168" s="94"/>
      <c r="BE168" s="94"/>
      <c r="BF168" s="94"/>
      <c r="BG168" s="94"/>
      <c r="BH168" s="94"/>
      <c r="BI168" s="94"/>
      <c r="BJ168" s="94"/>
      <c r="BK168" s="94"/>
      <c r="BL168" s="94"/>
      <c r="BM168" s="94"/>
      <c r="BN168" s="94"/>
      <c r="BO168" s="94"/>
      <c r="BP168" s="94"/>
      <c r="BQ168" s="94"/>
      <c r="BR168" s="94"/>
      <c r="BS168" s="94"/>
      <c r="BT168" s="94"/>
      <c r="BU168" s="94"/>
      <c r="BV168" s="94"/>
      <c r="BW168" s="94"/>
      <c r="BX168" s="94"/>
      <c r="BY168" s="94"/>
      <c r="BZ168" s="94"/>
      <c r="CA168" s="94"/>
      <c r="CB168" s="94"/>
    </row>
    <row r="169" spans="1:80" x14ac:dyDescent="0.25">
      <c r="A169" s="94"/>
      <c r="B169" s="142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118"/>
      <c r="AZ169" s="94"/>
      <c r="BA169" s="94"/>
      <c r="BB169" s="94"/>
      <c r="BC169" s="94"/>
      <c r="BD169" s="94"/>
      <c r="BE169" s="94"/>
      <c r="BF169" s="94"/>
      <c r="BG169" s="94"/>
      <c r="BH169" s="94"/>
      <c r="BI169" s="94"/>
      <c r="BJ169" s="94"/>
      <c r="BK169" s="94"/>
      <c r="BL169" s="94"/>
      <c r="BM169" s="94"/>
      <c r="BN169" s="94"/>
      <c r="BO169" s="94"/>
      <c r="BP169" s="94"/>
      <c r="BQ169" s="94"/>
      <c r="BR169" s="94"/>
      <c r="BS169" s="94"/>
      <c r="BT169" s="94"/>
      <c r="BU169" s="94"/>
      <c r="BV169" s="94"/>
      <c r="BW169" s="94"/>
      <c r="BX169" s="94"/>
      <c r="BY169" s="94"/>
      <c r="BZ169" s="94"/>
      <c r="CA169" s="94"/>
      <c r="CB169" s="94"/>
    </row>
    <row r="170" spans="1:80" x14ac:dyDescent="0.25">
      <c r="A170" s="94"/>
      <c r="B170" s="142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118"/>
      <c r="AZ170" s="94"/>
      <c r="BA170" s="94"/>
      <c r="BB170" s="94"/>
      <c r="BC170" s="94"/>
      <c r="BD170" s="94"/>
      <c r="BE170" s="94"/>
      <c r="BF170" s="94"/>
      <c r="BG170" s="94"/>
      <c r="BH170" s="94"/>
      <c r="BI170" s="94"/>
      <c r="BJ170" s="94"/>
      <c r="BK170" s="94"/>
      <c r="BL170" s="94"/>
      <c r="BM170" s="94"/>
      <c r="BN170" s="94"/>
      <c r="BO170" s="94"/>
      <c r="BP170" s="94"/>
      <c r="BQ170" s="94"/>
      <c r="BR170" s="94"/>
      <c r="BS170" s="94"/>
      <c r="BT170" s="94"/>
      <c r="BU170" s="94"/>
      <c r="BV170" s="94"/>
      <c r="BW170" s="94"/>
      <c r="BX170" s="94"/>
      <c r="BY170" s="94"/>
      <c r="BZ170" s="94"/>
      <c r="CA170" s="94"/>
      <c r="CB170" s="94"/>
    </row>
    <row r="171" spans="1:80" x14ac:dyDescent="0.25">
      <c r="A171" s="94"/>
      <c r="B171" s="142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118"/>
      <c r="AZ171" s="94"/>
      <c r="BA171" s="94"/>
      <c r="BB171" s="94"/>
      <c r="BC171" s="94"/>
      <c r="BD171" s="94"/>
      <c r="BE171" s="94"/>
      <c r="BF171" s="94"/>
      <c r="BG171" s="94"/>
      <c r="BH171" s="94"/>
      <c r="BI171" s="94"/>
      <c r="BJ171" s="94"/>
      <c r="BK171" s="94"/>
      <c r="BL171" s="94"/>
      <c r="BM171" s="94"/>
      <c r="BN171" s="94"/>
      <c r="BO171" s="94"/>
      <c r="BP171" s="94"/>
      <c r="BQ171" s="94"/>
      <c r="BR171" s="94"/>
      <c r="BS171" s="94"/>
      <c r="BT171" s="94"/>
      <c r="BU171" s="94"/>
      <c r="BV171" s="94"/>
      <c r="BW171" s="94"/>
      <c r="BX171" s="94"/>
      <c r="BY171" s="94"/>
      <c r="BZ171" s="94"/>
      <c r="CA171" s="94"/>
      <c r="CB171" s="94"/>
    </row>
    <row r="172" spans="1:80" x14ac:dyDescent="0.25">
      <c r="A172" s="94"/>
      <c r="B172" s="142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118"/>
      <c r="AZ172" s="94"/>
      <c r="BA172" s="94"/>
      <c r="BB172" s="94"/>
      <c r="BC172" s="94"/>
      <c r="BD172" s="94"/>
      <c r="BE172" s="94"/>
      <c r="BF172" s="94"/>
      <c r="BG172" s="94"/>
      <c r="BH172" s="94"/>
      <c r="BI172" s="94"/>
      <c r="BJ172" s="94"/>
      <c r="BK172" s="94"/>
      <c r="BL172" s="94"/>
      <c r="BM172" s="94"/>
      <c r="BN172" s="94"/>
      <c r="BO172" s="94"/>
      <c r="BP172" s="94"/>
      <c r="BQ172" s="94"/>
      <c r="BR172" s="94"/>
      <c r="BS172" s="94"/>
      <c r="BT172" s="94"/>
      <c r="BU172" s="94"/>
      <c r="BV172" s="94"/>
      <c r="BW172" s="94"/>
      <c r="BX172" s="94"/>
      <c r="BY172" s="94"/>
      <c r="BZ172" s="94"/>
      <c r="CA172" s="94"/>
      <c r="CB172" s="94"/>
    </row>
    <row r="173" spans="1:80" x14ac:dyDescent="0.25">
      <c r="A173" s="94"/>
      <c r="B173" s="142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94"/>
      <c r="AX173" s="94"/>
      <c r="AY173" s="118"/>
      <c r="AZ173" s="94"/>
      <c r="BA173" s="94"/>
      <c r="BB173" s="94"/>
      <c r="BC173" s="94"/>
      <c r="BD173" s="94"/>
      <c r="BE173" s="94"/>
      <c r="BF173" s="94"/>
      <c r="BG173" s="94"/>
      <c r="BH173" s="94"/>
      <c r="BI173" s="94"/>
      <c r="BJ173" s="94"/>
      <c r="BK173" s="94"/>
      <c r="BL173" s="94"/>
      <c r="BM173" s="94"/>
      <c r="BN173" s="94"/>
      <c r="BO173" s="94"/>
      <c r="BP173" s="94"/>
      <c r="BQ173" s="94"/>
      <c r="BR173" s="94"/>
      <c r="BS173" s="94"/>
      <c r="BT173" s="94"/>
      <c r="BU173" s="94"/>
      <c r="BV173" s="94"/>
      <c r="BW173" s="94"/>
      <c r="BX173" s="94"/>
      <c r="BY173" s="94"/>
      <c r="BZ173" s="94"/>
      <c r="CA173" s="94"/>
      <c r="CB173" s="94"/>
    </row>
    <row r="174" spans="1:80" x14ac:dyDescent="0.25">
      <c r="A174" s="94"/>
      <c r="B174" s="142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94"/>
      <c r="AX174" s="94"/>
      <c r="AY174" s="118"/>
      <c r="AZ174" s="94"/>
      <c r="BA174" s="94"/>
      <c r="BB174" s="94"/>
      <c r="BC174" s="94"/>
      <c r="BD174" s="94"/>
      <c r="BE174" s="94"/>
      <c r="BF174" s="94"/>
      <c r="BG174" s="94"/>
      <c r="BH174" s="94"/>
      <c r="BI174" s="94"/>
      <c r="BJ174" s="94"/>
      <c r="BK174" s="94"/>
      <c r="BL174" s="94"/>
      <c r="BM174" s="94"/>
      <c r="BN174" s="94"/>
      <c r="BO174" s="94"/>
      <c r="BP174" s="94"/>
      <c r="BQ174" s="94"/>
      <c r="BR174" s="94"/>
      <c r="BS174" s="94"/>
      <c r="BT174" s="94"/>
      <c r="BU174" s="94"/>
      <c r="BV174" s="94"/>
      <c r="BW174" s="94"/>
      <c r="BX174" s="94"/>
      <c r="BY174" s="94"/>
      <c r="BZ174" s="94"/>
      <c r="CA174" s="94"/>
      <c r="CB174" s="94"/>
    </row>
    <row r="175" spans="1:80" x14ac:dyDescent="0.25">
      <c r="A175" s="94"/>
      <c r="B175" s="142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118"/>
      <c r="AZ175" s="94"/>
      <c r="BA175" s="94"/>
      <c r="BB175" s="94"/>
      <c r="BC175" s="94"/>
      <c r="BD175" s="94"/>
      <c r="BE175" s="94"/>
      <c r="BF175" s="94"/>
      <c r="BG175" s="94"/>
      <c r="BH175" s="94"/>
      <c r="BI175" s="94"/>
      <c r="BJ175" s="94"/>
      <c r="BK175" s="94"/>
      <c r="BL175" s="94"/>
      <c r="BM175" s="94"/>
      <c r="BN175" s="94"/>
      <c r="BO175" s="94"/>
      <c r="BP175" s="94"/>
      <c r="BQ175" s="94"/>
      <c r="BR175" s="94"/>
      <c r="BS175" s="94"/>
      <c r="BT175" s="94"/>
      <c r="BU175" s="94"/>
      <c r="BV175" s="94"/>
      <c r="BW175" s="94"/>
      <c r="BX175" s="94"/>
      <c r="BY175" s="94"/>
      <c r="BZ175" s="94"/>
      <c r="CA175" s="94"/>
      <c r="CB175" s="94"/>
    </row>
    <row r="176" spans="1:80" x14ac:dyDescent="0.25">
      <c r="A176" s="94"/>
      <c r="B176" s="142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118"/>
      <c r="AZ176" s="94"/>
      <c r="BA176" s="94"/>
      <c r="BB176" s="94"/>
      <c r="BC176" s="94"/>
      <c r="BD176" s="94"/>
      <c r="BE176" s="94"/>
      <c r="BF176" s="94"/>
      <c r="BG176" s="94"/>
      <c r="BH176" s="94"/>
      <c r="BI176" s="94"/>
      <c r="BJ176" s="94"/>
      <c r="BK176" s="94"/>
      <c r="BL176" s="94"/>
      <c r="BM176" s="94"/>
      <c r="BN176" s="94"/>
      <c r="BO176" s="94"/>
      <c r="BP176" s="94"/>
      <c r="BQ176" s="94"/>
      <c r="BR176" s="94"/>
      <c r="BS176" s="94"/>
      <c r="BT176" s="94"/>
      <c r="BU176" s="94"/>
      <c r="BV176" s="94"/>
      <c r="BW176" s="94"/>
      <c r="BX176" s="94"/>
      <c r="BY176" s="94"/>
      <c r="BZ176" s="94"/>
      <c r="CA176" s="94"/>
      <c r="CB176" s="94"/>
    </row>
    <row r="177" spans="1:80" x14ac:dyDescent="0.25">
      <c r="A177" s="94"/>
      <c r="B177" s="142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118"/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4"/>
      <c r="BQ177" s="94"/>
      <c r="BR177" s="94"/>
      <c r="BS177" s="94"/>
      <c r="BT177" s="94"/>
      <c r="BU177" s="94"/>
      <c r="BV177" s="94"/>
      <c r="BW177" s="94"/>
      <c r="BX177" s="94"/>
      <c r="BY177" s="94"/>
      <c r="BZ177" s="94"/>
      <c r="CA177" s="94"/>
      <c r="CB177" s="94"/>
    </row>
    <row r="178" spans="1:80" x14ac:dyDescent="0.25">
      <c r="A178" s="94"/>
      <c r="B178" s="142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94"/>
      <c r="AV178" s="94"/>
      <c r="AW178" s="94"/>
      <c r="AX178" s="94"/>
      <c r="AY178" s="118"/>
      <c r="AZ178" s="94"/>
      <c r="BA178" s="94"/>
      <c r="BB178" s="94"/>
      <c r="BC178" s="94"/>
      <c r="BD178" s="94"/>
      <c r="BE178" s="94"/>
      <c r="BF178" s="94"/>
      <c r="BG178" s="94"/>
      <c r="BH178" s="94"/>
      <c r="BI178" s="94"/>
      <c r="BJ178" s="94"/>
      <c r="BK178" s="94"/>
      <c r="BL178" s="94"/>
      <c r="BM178" s="94"/>
      <c r="BN178" s="94"/>
      <c r="BO178" s="94"/>
      <c r="BP178" s="94"/>
      <c r="BQ178" s="94"/>
      <c r="BR178" s="94"/>
      <c r="BS178" s="94"/>
      <c r="BT178" s="94"/>
      <c r="BU178" s="94"/>
      <c r="BV178" s="94"/>
      <c r="BW178" s="94"/>
      <c r="BX178" s="94"/>
      <c r="BY178" s="94"/>
      <c r="BZ178" s="94"/>
      <c r="CA178" s="94"/>
      <c r="CB178" s="94"/>
    </row>
    <row r="179" spans="1:80" x14ac:dyDescent="0.25">
      <c r="A179" s="94"/>
      <c r="B179" s="142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  <c r="AW179" s="94"/>
      <c r="AX179" s="94"/>
      <c r="AY179" s="118"/>
      <c r="AZ179" s="94"/>
      <c r="BA179" s="94"/>
      <c r="BB179" s="94"/>
      <c r="BC179" s="94"/>
      <c r="BD179" s="94"/>
      <c r="BE179" s="94"/>
      <c r="BF179" s="94"/>
      <c r="BG179" s="94"/>
      <c r="BH179" s="94"/>
      <c r="BI179" s="94"/>
      <c r="BJ179" s="94"/>
      <c r="BK179" s="94"/>
      <c r="BL179" s="94"/>
      <c r="BM179" s="94"/>
      <c r="BN179" s="94"/>
      <c r="BO179" s="94"/>
      <c r="BP179" s="94"/>
      <c r="BQ179" s="94"/>
      <c r="BR179" s="94"/>
      <c r="BS179" s="94"/>
      <c r="BT179" s="94"/>
      <c r="BU179" s="94"/>
      <c r="BV179" s="94"/>
      <c r="BW179" s="94"/>
      <c r="BX179" s="94"/>
      <c r="BY179" s="94"/>
      <c r="BZ179" s="94"/>
      <c r="CA179" s="94"/>
      <c r="CB179" s="94"/>
    </row>
    <row r="180" spans="1:80" x14ac:dyDescent="0.25">
      <c r="A180" s="94"/>
      <c r="B180" s="142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  <c r="AW180" s="94"/>
      <c r="AX180" s="94"/>
      <c r="AY180" s="118"/>
      <c r="AZ180" s="94"/>
      <c r="BA180" s="94"/>
      <c r="BB180" s="94"/>
      <c r="BC180" s="94"/>
      <c r="BD180" s="94"/>
      <c r="BE180" s="94"/>
      <c r="BF180" s="94"/>
      <c r="BG180" s="94"/>
      <c r="BH180" s="94"/>
      <c r="BI180" s="94"/>
      <c r="BJ180" s="94"/>
      <c r="BK180" s="94"/>
      <c r="BL180" s="94"/>
      <c r="BM180" s="94"/>
      <c r="BN180" s="94"/>
      <c r="BO180" s="94"/>
      <c r="BP180" s="94"/>
      <c r="BQ180" s="94"/>
      <c r="BR180" s="94"/>
      <c r="BS180" s="94"/>
      <c r="BT180" s="94"/>
      <c r="BU180" s="94"/>
      <c r="BV180" s="94"/>
      <c r="BW180" s="94"/>
      <c r="BX180" s="94"/>
      <c r="BY180" s="94"/>
      <c r="BZ180" s="94"/>
      <c r="CA180" s="94"/>
      <c r="CB180" s="94"/>
    </row>
    <row r="181" spans="1:80" x14ac:dyDescent="0.25">
      <c r="A181" s="94"/>
      <c r="B181" s="142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94"/>
      <c r="AV181" s="94"/>
      <c r="AW181" s="94"/>
      <c r="AX181" s="94"/>
      <c r="AY181" s="118"/>
      <c r="AZ181" s="94"/>
      <c r="BA181" s="94"/>
      <c r="BB181" s="94"/>
      <c r="BC181" s="94"/>
      <c r="BD181" s="94"/>
      <c r="BE181" s="94"/>
      <c r="BF181" s="94"/>
      <c r="BG181" s="94"/>
      <c r="BH181" s="94"/>
      <c r="BI181" s="94"/>
      <c r="BJ181" s="94"/>
      <c r="BK181" s="94"/>
      <c r="BL181" s="94"/>
      <c r="BM181" s="94"/>
      <c r="BN181" s="94"/>
      <c r="BO181" s="94"/>
      <c r="BP181" s="94"/>
      <c r="BQ181" s="94"/>
      <c r="BR181" s="94"/>
      <c r="BS181" s="94"/>
      <c r="BT181" s="94"/>
      <c r="BU181" s="94"/>
      <c r="BV181" s="94"/>
      <c r="BW181" s="94"/>
      <c r="BX181" s="94"/>
      <c r="BY181" s="94"/>
      <c r="BZ181" s="94"/>
      <c r="CA181" s="94"/>
      <c r="CB181" s="94"/>
    </row>
    <row r="182" spans="1:80" x14ac:dyDescent="0.25">
      <c r="A182" s="94"/>
      <c r="B182" s="142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94"/>
      <c r="AV182" s="94"/>
      <c r="AW182" s="94"/>
      <c r="AX182" s="94"/>
      <c r="AY182" s="118"/>
      <c r="AZ182" s="94"/>
      <c r="BA182" s="94"/>
      <c r="BB182" s="94"/>
      <c r="BC182" s="94"/>
      <c r="BD182" s="94"/>
      <c r="BE182" s="94"/>
      <c r="BF182" s="94"/>
      <c r="BG182" s="94"/>
      <c r="BH182" s="94"/>
      <c r="BI182" s="94"/>
      <c r="BJ182" s="94"/>
      <c r="BK182" s="94"/>
      <c r="BL182" s="94"/>
      <c r="BM182" s="94"/>
      <c r="BN182" s="94"/>
      <c r="BO182" s="94"/>
      <c r="BP182" s="94"/>
      <c r="BQ182" s="94"/>
      <c r="BR182" s="94"/>
      <c r="BS182" s="94"/>
      <c r="BT182" s="94"/>
      <c r="BU182" s="94"/>
      <c r="BV182" s="94"/>
      <c r="BW182" s="94"/>
      <c r="BX182" s="94"/>
      <c r="BY182" s="94"/>
      <c r="BZ182" s="94"/>
      <c r="CA182" s="94"/>
      <c r="CB182" s="94"/>
    </row>
    <row r="183" spans="1:80" x14ac:dyDescent="0.25">
      <c r="A183" s="94"/>
      <c r="B183" s="142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4"/>
      <c r="AV183" s="94"/>
      <c r="AW183" s="94"/>
      <c r="AX183" s="94"/>
      <c r="AY183" s="118"/>
      <c r="AZ183" s="94"/>
      <c r="BA183" s="94"/>
      <c r="BB183" s="94"/>
      <c r="BC183" s="94"/>
      <c r="BD183" s="94"/>
      <c r="BE183" s="94"/>
      <c r="BF183" s="94"/>
      <c r="BG183" s="94"/>
      <c r="BH183" s="94"/>
      <c r="BI183" s="94"/>
      <c r="BJ183" s="94"/>
      <c r="BK183" s="94"/>
      <c r="BL183" s="94"/>
      <c r="BM183" s="94"/>
      <c r="BN183" s="94"/>
      <c r="BO183" s="94"/>
      <c r="BP183" s="94"/>
      <c r="BQ183" s="94"/>
      <c r="BR183" s="94"/>
      <c r="BS183" s="94"/>
      <c r="BT183" s="94"/>
      <c r="BU183" s="94"/>
      <c r="BV183" s="94"/>
      <c r="BW183" s="94"/>
      <c r="BX183" s="94"/>
      <c r="BY183" s="94"/>
      <c r="BZ183" s="94"/>
      <c r="CA183" s="94"/>
      <c r="CB183" s="94"/>
    </row>
    <row r="184" spans="1:80" x14ac:dyDescent="0.25">
      <c r="A184" s="94"/>
      <c r="B184" s="142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118"/>
      <c r="AZ184" s="94"/>
      <c r="BA184" s="94"/>
      <c r="BB184" s="94"/>
      <c r="BC184" s="94"/>
      <c r="BD184" s="94"/>
      <c r="BE184" s="94"/>
      <c r="BF184" s="94"/>
      <c r="BG184" s="94"/>
      <c r="BH184" s="94"/>
      <c r="BI184" s="94"/>
      <c r="BJ184" s="94"/>
      <c r="BK184" s="94"/>
      <c r="BL184" s="94"/>
      <c r="BM184" s="94"/>
      <c r="BN184" s="94"/>
      <c r="BO184" s="94"/>
      <c r="BP184" s="94"/>
      <c r="BQ184" s="94"/>
      <c r="BR184" s="94"/>
      <c r="BS184" s="94"/>
      <c r="BT184" s="94"/>
      <c r="BU184" s="94"/>
      <c r="BV184" s="94"/>
      <c r="BW184" s="94"/>
      <c r="BX184" s="94"/>
      <c r="BY184" s="94"/>
      <c r="BZ184" s="94"/>
      <c r="CA184" s="94"/>
      <c r="CB184" s="94"/>
    </row>
    <row r="185" spans="1:80" x14ac:dyDescent="0.25">
      <c r="A185" s="94"/>
      <c r="B185" s="142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  <c r="AV185" s="94"/>
      <c r="AW185" s="94"/>
      <c r="AX185" s="94"/>
      <c r="AY185" s="118"/>
      <c r="AZ185" s="94"/>
      <c r="BA185" s="94"/>
      <c r="BB185" s="94"/>
      <c r="BC185" s="94"/>
      <c r="BD185" s="94"/>
      <c r="BE185" s="94"/>
      <c r="BF185" s="94"/>
      <c r="BG185" s="94"/>
      <c r="BH185" s="94"/>
      <c r="BI185" s="94"/>
      <c r="BJ185" s="94"/>
      <c r="BK185" s="94"/>
      <c r="BL185" s="94"/>
      <c r="BM185" s="94"/>
      <c r="BN185" s="94"/>
      <c r="BO185" s="94"/>
      <c r="BP185" s="94"/>
      <c r="BQ185" s="94"/>
      <c r="BR185" s="94"/>
      <c r="BS185" s="94"/>
      <c r="BT185" s="94"/>
      <c r="BU185" s="94"/>
      <c r="BV185" s="94"/>
      <c r="BW185" s="94"/>
      <c r="BX185" s="94"/>
      <c r="BY185" s="94"/>
      <c r="BZ185" s="94"/>
      <c r="CA185" s="94"/>
      <c r="CB185" s="94"/>
    </row>
    <row r="186" spans="1:80" x14ac:dyDescent="0.25">
      <c r="A186" s="94"/>
      <c r="B186" s="142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118"/>
      <c r="AZ186" s="94"/>
      <c r="BA186" s="94"/>
      <c r="BB186" s="94"/>
      <c r="BC186" s="94"/>
      <c r="BD186" s="94"/>
      <c r="BE186" s="94"/>
      <c r="BF186" s="94"/>
      <c r="BG186" s="94"/>
      <c r="BH186" s="94"/>
      <c r="BI186" s="94"/>
      <c r="BJ186" s="94"/>
      <c r="BK186" s="94"/>
      <c r="BL186" s="94"/>
      <c r="BM186" s="94"/>
      <c r="BN186" s="94"/>
      <c r="BO186" s="94"/>
      <c r="BP186" s="94"/>
      <c r="BQ186" s="94"/>
      <c r="BR186" s="94"/>
      <c r="BS186" s="94"/>
      <c r="BT186" s="94"/>
      <c r="BU186" s="94"/>
      <c r="BV186" s="94"/>
      <c r="BW186" s="94"/>
      <c r="BX186" s="94"/>
      <c r="BY186" s="94"/>
      <c r="BZ186" s="94"/>
      <c r="CA186" s="94"/>
      <c r="CB186" s="94"/>
    </row>
    <row r="187" spans="1:80" x14ac:dyDescent="0.25">
      <c r="A187" s="94"/>
      <c r="B187" s="142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118"/>
      <c r="AZ187" s="94"/>
      <c r="BA187" s="94"/>
      <c r="BB187" s="94"/>
      <c r="BC187" s="94"/>
      <c r="BD187" s="94"/>
      <c r="BE187" s="94"/>
      <c r="BF187" s="94"/>
      <c r="BG187" s="94"/>
      <c r="BH187" s="94"/>
      <c r="BI187" s="94"/>
      <c r="BJ187" s="94"/>
      <c r="BK187" s="94"/>
      <c r="BL187" s="94"/>
      <c r="BM187" s="94"/>
      <c r="BN187" s="94"/>
      <c r="BO187" s="94"/>
      <c r="BP187" s="94"/>
      <c r="BQ187" s="94"/>
      <c r="BR187" s="94"/>
      <c r="BS187" s="94"/>
      <c r="BT187" s="94"/>
      <c r="BU187" s="94"/>
      <c r="BV187" s="94"/>
      <c r="BW187" s="94"/>
      <c r="BX187" s="94"/>
      <c r="BY187" s="94"/>
      <c r="BZ187" s="94"/>
      <c r="CA187" s="94"/>
      <c r="CB187" s="94"/>
    </row>
    <row r="188" spans="1:80" x14ac:dyDescent="0.25">
      <c r="A188" s="94"/>
      <c r="B188" s="142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  <c r="AW188" s="94"/>
      <c r="AX188" s="94"/>
      <c r="AY188" s="118"/>
      <c r="AZ188" s="94"/>
      <c r="BA188" s="94"/>
      <c r="BB188" s="94"/>
      <c r="BC188" s="94"/>
      <c r="BD188" s="94"/>
      <c r="BE188" s="94"/>
      <c r="BF188" s="94"/>
      <c r="BG188" s="94"/>
      <c r="BH188" s="94"/>
      <c r="BI188" s="94"/>
      <c r="BJ188" s="94"/>
      <c r="BK188" s="94"/>
      <c r="BL188" s="94"/>
      <c r="BM188" s="94"/>
      <c r="BN188" s="94"/>
      <c r="BO188" s="94"/>
      <c r="BP188" s="94"/>
      <c r="BQ188" s="94"/>
      <c r="BR188" s="94"/>
      <c r="BS188" s="94"/>
      <c r="BT188" s="94"/>
      <c r="BU188" s="94"/>
      <c r="BV188" s="94"/>
      <c r="BW188" s="94"/>
      <c r="BX188" s="94"/>
      <c r="BY188" s="94"/>
      <c r="BZ188" s="94"/>
      <c r="CA188" s="94"/>
      <c r="CB188" s="94"/>
    </row>
    <row r="189" spans="1:80" x14ac:dyDescent="0.25">
      <c r="A189" s="94"/>
      <c r="B189" s="142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118"/>
      <c r="AZ189" s="94"/>
      <c r="BA189" s="94"/>
      <c r="BB189" s="94"/>
      <c r="BC189" s="94"/>
      <c r="BD189" s="94"/>
      <c r="BE189" s="94"/>
      <c r="BF189" s="94"/>
      <c r="BG189" s="94"/>
      <c r="BH189" s="94"/>
      <c r="BI189" s="94"/>
      <c r="BJ189" s="94"/>
      <c r="BK189" s="94"/>
      <c r="BL189" s="94"/>
      <c r="BM189" s="94"/>
      <c r="BN189" s="94"/>
      <c r="BO189" s="94"/>
      <c r="BP189" s="94"/>
      <c r="BQ189" s="94"/>
      <c r="BR189" s="94"/>
      <c r="BS189" s="94"/>
      <c r="BT189" s="94"/>
      <c r="BU189" s="94"/>
      <c r="BV189" s="94"/>
      <c r="BW189" s="94"/>
      <c r="BX189" s="94"/>
      <c r="BY189" s="94"/>
      <c r="BZ189" s="94"/>
      <c r="CA189" s="94"/>
      <c r="CB189" s="94"/>
    </row>
    <row r="190" spans="1:80" x14ac:dyDescent="0.25">
      <c r="A190" s="94"/>
      <c r="B190" s="142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118"/>
      <c r="AZ190" s="94"/>
      <c r="BA190" s="94"/>
      <c r="BB190" s="94"/>
      <c r="BC190" s="94"/>
      <c r="BD190" s="94"/>
      <c r="BE190" s="94"/>
      <c r="BF190" s="94"/>
      <c r="BG190" s="94"/>
      <c r="BH190" s="94"/>
      <c r="BI190" s="94"/>
      <c r="BJ190" s="94"/>
      <c r="BK190" s="94"/>
      <c r="BL190" s="94"/>
      <c r="BM190" s="94"/>
      <c r="BN190" s="94"/>
      <c r="BO190" s="94"/>
      <c r="BP190" s="94"/>
      <c r="BQ190" s="94"/>
      <c r="BR190" s="94"/>
      <c r="BS190" s="94"/>
      <c r="BT190" s="94"/>
      <c r="BU190" s="94"/>
      <c r="BV190" s="94"/>
      <c r="BW190" s="94"/>
      <c r="BX190" s="94"/>
      <c r="BY190" s="94"/>
      <c r="BZ190" s="94"/>
      <c r="CA190" s="94"/>
      <c r="CB190" s="94"/>
    </row>
    <row r="191" spans="1:80" x14ac:dyDescent="0.25">
      <c r="A191" s="94"/>
      <c r="B191" s="142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  <c r="AV191" s="94"/>
      <c r="AW191" s="94"/>
      <c r="AX191" s="94"/>
      <c r="AY191" s="118"/>
      <c r="AZ191" s="94"/>
      <c r="BA191" s="94"/>
      <c r="BB191" s="94"/>
      <c r="BC191" s="94"/>
      <c r="BD191" s="94"/>
      <c r="BE191" s="94"/>
      <c r="BF191" s="94"/>
      <c r="BG191" s="94"/>
      <c r="BH191" s="94"/>
      <c r="BI191" s="94"/>
      <c r="BJ191" s="94"/>
      <c r="BK191" s="94"/>
      <c r="BL191" s="94"/>
      <c r="BM191" s="94"/>
      <c r="BN191" s="94"/>
      <c r="BO191" s="94"/>
      <c r="BP191" s="94"/>
      <c r="BQ191" s="94"/>
      <c r="BR191" s="94"/>
      <c r="BS191" s="94"/>
      <c r="BT191" s="94"/>
      <c r="BU191" s="94"/>
      <c r="BV191" s="94"/>
      <c r="BW191" s="94"/>
      <c r="BX191" s="94"/>
      <c r="BY191" s="94"/>
      <c r="BZ191" s="94"/>
      <c r="CA191" s="94"/>
      <c r="CB191" s="94"/>
    </row>
    <row r="192" spans="1:80" x14ac:dyDescent="0.25">
      <c r="A192" s="94"/>
      <c r="B192" s="142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  <c r="AV192" s="94"/>
      <c r="AW192" s="94"/>
      <c r="AX192" s="94"/>
      <c r="AY192" s="118"/>
      <c r="AZ192" s="94"/>
      <c r="BA192" s="94"/>
      <c r="BB192" s="94"/>
      <c r="BC192" s="94"/>
      <c r="BD192" s="94"/>
      <c r="BE192" s="94"/>
      <c r="BF192" s="94"/>
      <c r="BG192" s="94"/>
      <c r="BH192" s="94"/>
      <c r="BI192" s="94"/>
      <c r="BJ192" s="94"/>
      <c r="BK192" s="94"/>
      <c r="BL192" s="94"/>
      <c r="BM192" s="94"/>
      <c r="BN192" s="94"/>
      <c r="BO192" s="94"/>
      <c r="BP192" s="94"/>
      <c r="BQ192" s="94"/>
      <c r="BR192" s="94"/>
      <c r="BS192" s="94"/>
      <c r="BT192" s="94"/>
      <c r="BU192" s="94"/>
      <c r="BV192" s="94"/>
      <c r="BW192" s="94"/>
      <c r="BX192" s="94"/>
      <c r="BY192" s="94"/>
      <c r="BZ192" s="94"/>
      <c r="CA192" s="94"/>
      <c r="CB192" s="94"/>
    </row>
    <row r="193" spans="1:80" x14ac:dyDescent="0.25">
      <c r="A193" s="94"/>
      <c r="B193" s="142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118"/>
      <c r="AZ193" s="94"/>
      <c r="BA193" s="94"/>
      <c r="BB193" s="94"/>
      <c r="BC193" s="94"/>
      <c r="BD193" s="94"/>
      <c r="BE193" s="94"/>
      <c r="BF193" s="94"/>
      <c r="BG193" s="94"/>
      <c r="BH193" s="94"/>
      <c r="BI193" s="94"/>
      <c r="BJ193" s="94"/>
      <c r="BK193" s="94"/>
      <c r="BL193" s="94"/>
      <c r="BM193" s="94"/>
      <c r="BN193" s="94"/>
      <c r="BO193" s="94"/>
      <c r="BP193" s="94"/>
      <c r="BQ193" s="94"/>
      <c r="BR193" s="94"/>
      <c r="BS193" s="94"/>
      <c r="BT193" s="94"/>
      <c r="BU193" s="94"/>
      <c r="BV193" s="94"/>
      <c r="BW193" s="94"/>
      <c r="BX193" s="94"/>
      <c r="BY193" s="94"/>
      <c r="BZ193" s="94"/>
      <c r="CA193" s="94"/>
      <c r="CB193" s="94"/>
    </row>
    <row r="194" spans="1:80" x14ac:dyDescent="0.25">
      <c r="A194" s="94"/>
      <c r="B194" s="142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118"/>
      <c r="AZ194" s="94"/>
      <c r="BA194" s="94"/>
      <c r="BB194" s="94"/>
      <c r="BC194" s="94"/>
      <c r="BD194" s="94"/>
      <c r="BE194" s="94"/>
      <c r="BF194" s="94"/>
      <c r="BG194" s="94"/>
      <c r="BH194" s="94"/>
      <c r="BI194" s="94"/>
      <c r="BJ194" s="94"/>
      <c r="BK194" s="94"/>
      <c r="BL194" s="94"/>
      <c r="BM194" s="94"/>
      <c r="BN194" s="94"/>
      <c r="BO194" s="94"/>
      <c r="BP194" s="94"/>
      <c r="BQ194" s="94"/>
      <c r="BR194" s="94"/>
      <c r="BS194" s="94"/>
      <c r="BT194" s="94"/>
      <c r="BU194" s="94"/>
      <c r="BV194" s="94"/>
      <c r="BW194" s="94"/>
      <c r="BX194" s="94"/>
      <c r="BY194" s="94"/>
      <c r="BZ194" s="94"/>
      <c r="CA194" s="94"/>
      <c r="CB194" s="94"/>
    </row>
    <row r="195" spans="1:80" x14ac:dyDescent="0.25">
      <c r="A195" s="94"/>
      <c r="B195" s="142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/>
      <c r="AW195" s="94"/>
      <c r="AX195" s="94"/>
      <c r="AY195" s="118"/>
      <c r="AZ195" s="94"/>
      <c r="BA195" s="94"/>
      <c r="BB195" s="94"/>
      <c r="BC195" s="94"/>
      <c r="BD195" s="94"/>
      <c r="BE195" s="94"/>
      <c r="BF195" s="94"/>
      <c r="BG195" s="94"/>
      <c r="BH195" s="94"/>
      <c r="BI195" s="94"/>
      <c r="BJ195" s="94"/>
      <c r="BK195" s="94"/>
      <c r="BL195" s="94"/>
      <c r="BM195" s="94"/>
      <c r="BN195" s="94"/>
      <c r="BO195" s="94"/>
      <c r="BP195" s="94"/>
      <c r="BQ195" s="94"/>
      <c r="BR195" s="94"/>
      <c r="BS195" s="94"/>
      <c r="BT195" s="94"/>
      <c r="BU195" s="94"/>
      <c r="BV195" s="94"/>
      <c r="BW195" s="94"/>
      <c r="BX195" s="94"/>
      <c r="BY195" s="94"/>
      <c r="BZ195" s="94"/>
      <c r="CA195" s="94"/>
      <c r="CB195" s="94"/>
    </row>
    <row r="196" spans="1:80" x14ac:dyDescent="0.25">
      <c r="A196" s="94"/>
      <c r="B196" s="142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118"/>
      <c r="AZ196" s="94"/>
      <c r="BA196" s="94"/>
      <c r="BB196" s="94"/>
      <c r="BC196" s="94"/>
      <c r="BD196" s="94"/>
      <c r="BE196" s="94"/>
      <c r="BF196" s="94"/>
      <c r="BG196" s="94"/>
      <c r="BH196" s="94"/>
      <c r="BI196" s="94"/>
      <c r="BJ196" s="94"/>
      <c r="BK196" s="94"/>
      <c r="BL196" s="94"/>
      <c r="BM196" s="94"/>
      <c r="BN196" s="94"/>
      <c r="BO196" s="94"/>
      <c r="BP196" s="94"/>
      <c r="BQ196" s="94"/>
      <c r="BR196" s="94"/>
      <c r="BS196" s="94"/>
      <c r="BT196" s="94"/>
      <c r="BU196" s="94"/>
      <c r="BV196" s="94"/>
      <c r="BW196" s="94"/>
      <c r="BX196" s="94"/>
      <c r="BY196" s="94"/>
      <c r="BZ196" s="94"/>
      <c r="CA196" s="94"/>
      <c r="CB196" s="94"/>
    </row>
    <row r="197" spans="1:80" x14ac:dyDescent="0.25">
      <c r="A197" s="94"/>
      <c r="B197" s="142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94"/>
      <c r="AV197" s="94"/>
      <c r="AW197" s="94"/>
      <c r="AX197" s="94"/>
      <c r="AY197" s="118"/>
      <c r="AZ197" s="94"/>
      <c r="BA197" s="94"/>
      <c r="BB197" s="94"/>
      <c r="BC197" s="94"/>
      <c r="BD197" s="94"/>
      <c r="BE197" s="94"/>
      <c r="BF197" s="94"/>
      <c r="BG197" s="94"/>
      <c r="BH197" s="94"/>
      <c r="BI197" s="94"/>
      <c r="BJ197" s="94"/>
      <c r="BK197" s="94"/>
      <c r="BL197" s="94"/>
      <c r="BM197" s="94"/>
      <c r="BN197" s="94"/>
      <c r="BO197" s="94"/>
      <c r="BP197" s="94"/>
      <c r="BQ197" s="94"/>
      <c r="BR197" s="94"/>
      <c r="BS197" s="94"/>
      <c r="BT197" s="94"/>
      <c r="BU197" s="94"/>
      <c r="BV197" s="94"/>
      <c r="BW197" s="94"/>
      <c r="BX197" s="94"/>
      <c r="BY197" s="94"/>
      <c r="BZ197" s="94"/>
      <c r="CA197" s="94"/>
      <c r="CB197" s="94"/>
    </row>
    <row r="198" spans="1:80" x14ac:dyDescent="0.25">
      <c r="A198" s="94"/>
      <c r="B198" s="142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4"/>
      <c r="AR198" s="94"/>
      <c r="AS198" s="94"/>
      <c r="AT198" s="94"/>
      <c r="AU198" s="94"/>
      <c r="AV198" s="94"/>
      <c r="AW198" s="94"/>
      <c r="AX198" s="94"/>
      <c r="AY198" s="118"/>
      <c r="AZ198" s="94"/>
      <c r="BA198" s="94"/>
      <c r="BB198" s="94"/>
      <c r="BC198" s="94"/>
      <c r="BD198" s="94"/>
      <c r="BE198" s="94"/>
      <c r="BF198" s="94"/>
      <c r="BG198" s="94"/>
      <c r="BH198" s="94"/>
      <c r="BI198" s="94"/>
      <c r="BJ198" s="94"/>
      <c r="BK198" s="94"/>
      <c r="BL198" s="94"/>
      <c r="BM198" s="94"/>
      <c r="BN198" s="94"/>
      <c r="BO198" s="94"/>
      <c r="BP198" s="94"/>
      <c r="BQ198" s="94"/>
      <c r="BR198" s="94"/>
      <c r="BS198" s="94"/>
      <c r="BT198" s="94"/>
      <c r="BU198" s="94"/>
      <c r="BV198" s="94"/>
      <c r="BW198" s="94"/>
      <c r="BX198" s="94"/>
      <c r="BY198" s="94"/>
      <c r="BZ198" s="94"/>
      <c r="CA198" s="94"/>
      <c r="CB198" s="94"/>
    </row>
    <row r="199" spans="1:80" x14ac:dyDescent="0.25">
      <c r="A199" s="94"/>
      <c r="B199" s="142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  <c r="AM199" s="94"/>
      <c r="AN199" s="94"/>
      <c r="AO199" s="94"/>
      <c r="AP199" s="94"/>
      <c r="AQ199" s="94"/>
      <c r="AR199" s="94"/>
      <c r="AS199" s="94"/>
      <c r="AT199" s="94"/>
      <c r="AU199" s="94"/>
      <c r="AV199" s="94"/>
      <c r="AW199" s="94"/>
      <c r="AX199" s="94"/>
      <c r="AY199" s="118"/>
      <c r="AZ199" s="94"/>
      <c r="BA199" s="94"/>
      <c r="BB199" s="94"/>
      <c r="BC199" s="94"/>
      <c r="BD199" s="94"/>
      <c r="BE199" s="94"/>
      <c r="BF199" s="94"/>
      <c r="BG199" s="94"/>
      <c r="BH199" s="94"/>
      <c r="BI199" s="94"/>
      <c r="BJ199" s="94"/>
      <c r="BK199" s="94"/>
      <c r="BL199" s="94"/>
      <c r="BM199" s="94"/>
      <c r="BN199" s="94"/>
      <c r="BO199" s="94"/>
      <c r="BP199" s="94"/>
      <c r="BQ199" s="94"/>
      <c r="BR199" s="94"/>
      <c r="BS199" s="94"/>
      <c r="BT199" s="94"/>
      <c r="BU199" s="94"/>
      <c r="BV199" s="94"/>
      <c r="BW199" s="94"/>
      <c r="BX199" s="94"/>
      <c r="BY199" s="94"/>
      <c r="BZ199" s="94"/>
      <c r="CA199" s="94"/>
      <c r="CB199" s="94"/>
    </row>
    <row r="200" spans="1:80" x14ac:dyDescent="0.25">
      <c r="A200" s="94"/>
      <c r="B200" s="142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4"/>
      <c r="AR200" s="94"/>
      <c r="AS200" s="94"/>
      <c r="AT200" s="94"/>
      <c r="AU200" s="94"/>
      <c r="AV200" s="94"/>
      <c r="AW200" s="94"/>
      <c r="AX200" s="94"/>
      <c r="AY200" s="118"/>
      <c r="AZ200" s="94"/>
      <c r="BA200" s="94"/>
      <c r="BB200" s="94"/>
      <c r="BC200" s="94"/>
      <c r="BD200" s="94"/>
      <c r="BE200" s="94"/>
      <c r="BF200" s="94"/>
      <c r="BG200" s="94"/>
      <c r="BH200" s="94"/>
      <c r="BI200" s="94"/>
      <c r="BJ200" s="94"/>
      <c r="BK200" s="94"/>
      <c r="BL200" s="94"/>
      <c r="BM200" s="94"/>
      <c r="BN200" s="94"/>
      <c r="BO200" s="94"/>
      <c r="BP200" s="94"/>
      <c r="BQ200" s="94"/>
      <c r="BR200" s="94"/>
      <c r="BS200" s="94"/>
      <c r="BT200" s="94"/>
      <c r="BU200" s="94"/>
      <c r="BV200" s="94"/>
      <c r="BW200" s="94"/>
      <c r="BX200" s="94"/>
      <c r="BY200" s="94"/>
      <c r="BZ200" s="94"/>
      <c r="CA200" s="94"/>
      <c r="CB200" s="94"/>
    </row>
    <row r="201" spans="1:80" x14ac:dyDescent="0.25">
      <c r="A201" s="94"/>
      <c r="B201" s="142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4"/>
      <c r="AV201" s="94"/>
      <c r="AW201" s="94"/>
      <c r="AX201" s="94"/>
      <c r="AY201" s="118"/>
      <c r="AZ201" s="94"/>
      <c r="BA201" s="94"/>
      <c r="BB201" s="94"/>
      <c r="BC201" s="94"/>
      <c r="BD201" s="94"/>
      <c r="BE201" s="94"/>
      <c r="BF201" s="94"/>
      <c r="BG201" s="94"/>
      <c r="BH201" s="94"/>
      <c r="BI201" s="94"/>
      <c r="BJ201" s="94"/>
      <c r="BK201" s="94"/>
      <c r="BL201" s="94"/>
      <c r="BM201" s="94"/>
      <c r="BN201" s="94"/>
      <c r="BO201" s="94"/>
      <c r="BP201" s="94"/>
      <c r="BQ201" s="94"/>
      <c r="BR201" s="94"/>
      <c r="BS201" s="94"/>
      <c r="BT201" s="94"/>
      <c r="BU201" s="94"/>
      <c r="BV201" s="94"/>
      <c r="BW201" s="94"/>
      <c r="BX201" s="94"/>
      <c r="BY201" s="94"/>
      <c r="BZ201" s="94"/>
      <c r="CA201" s="94"/>
      <c r="CB201" s="94"/>
    </row>
    <row r="202" spans="1:80" x14ac:dyDescent="0.25">
      <c r="A202" s="94"/>
      <c r="B202" s="142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  <c r="AW202" s="94"/>
      <c r="AX202" s="94"/>
      <c r="AY202" s="118"/>
      <c r="AZ202" s="94"/>
      <c r="BA202" s="94"/>
      <c r="BB202" s="94"/>
      <c r="BC202" s="94"/>
      <c r="BD202" s="94"/>
      <c r="BE202" s="94"/>
      <c r="BF202" s="94"/>
      <c r="BG202" s="94"/>
      <c r="BH202" s="94"/>
      <c r="BI202" s="94"/>
      <c r="BJ202" s="94"/>
      <c r="BK202" s="94"/>
      <c r="BL202" s="94"/>
      <c r="BM202" s="94"/>
      <c r="BN202" s="94"/>
      <c r="BO202" s="94"/>
      <c r="BP202" s="94"/>
      <c r="BQ202" s="94"/>
      <c r="BR202" s="94"/>
      <c r="BS202" s="94"/>
      <c r="BT202" s="94"/>
      <c r="BU202" s="94"/>
      <c r="BV202" s="94"/>
      <c r="BW202" s="94"/>
      <c r="BX202" s="94"/>
      <c r="BY202" s="94"/>
      <c r="BZ202" s="94"/>
      <c r="CA202" s="94"/>
      <c r="CB202" s="94"/>
    </row>
    <row r="203" spans="1:80" x14ac:dyDescent="0.25">
      <c r="A203" s="94"/>
      <c r="B203" s="142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  <c r="AQ203" s="94"/>
      <c r="AR203" s="94"/>
      <c r="AS203" s="94"/>
      <c r="AT203" s="94"/>
      <c r="AU203" s="94"/>
      <c r="AV203" s="94"/>
      <c r="AW203" s="94"/>
      <c r="AX203" s="94"/>
      <c r="AY203" s="118"/>
      <c r="AZ203" s="94"/>
      <c r="BA203" s="94"/>
      <c r="BB203" s="94"/>
      <c r="BC203" s="94"/>
      <c r="BD203" s="94"/>
      <c r="BE203" s="94"/>
      <c r="BF203" s="94"/>
      <c r="BG203" s="94"/>
      <c r="BH203" s="94"/>
      <c r="BI203" s="94"/>
      <c r="BJ203" s="94"/>
      <c r="BK203" s="94"/>
      <c r="BL203" s="94"/>
      <c r="BM203" s="94"/>
      <c r="BN203" s="94"/>
      <c r="BO203" s="94"/>
      <c r="BP203" s="94"/>
      <c r="BQ203" s="94"/>
      <c r="BR203" s="94"/>
      <c r="BS203" s="94"/>
      <c r="BT203" s="94"/>
      <c r="BU203" s="94"/>
      <c r="BV203" s="94"/>
      <c r="BW203" s="94"/>
      <c r="BX203" s="94"/>
      <c r="BY203" s="94"/>
      <c r="BZ203" s="94"/>
      <c r="CA203" s="94"/>
      <c r="CB203" s="94"/>
    </row>
    <row r="204" spans="1:80" x14ac:dyDescent="0.25">
      <c r="A204" s="94"/>
      <c r="B204" s="142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  <c r="AR204" s="94"/>
      <c r="AS204" s="94"/>
      <c r="AT204" s="94"/>
      <c r="AU204" s="94"/>
      <c r="AV204" s="94"/>
      <c r="AW204" s="94"/>
      <c r="AX204" s="94"/>
      <c r="AY204" s="118"/>
      <c r="AZ204" s="94"/>
      <c r="BA204" s="94"/>
      <c r="BB204" s="94"/>
      <c r="BC204" s="94"/>
      <c r="BD204" s="94"/>
      <c r="BE204" s="94"/>
      <c r="BF204" s="94"/>
      <c r="BG204" s="94"/>
      <c r="BH204" s="94"/>
      <c r="BI204" s="94"/>
      <c r="BJ204" s="94"/>
      <c r="BK204" s="94"/>
      <c r="BL204" s="94"/>
      <c r="BM204" s="94"/>
      <c r="BN204" s="94"/>
      <c r="BO204" s="94"/>
      <c r="BP204" s="94"/>
      <c r="BQ204" s="94"/>
      <c r="BR204" s="94"/>
      <c r="BS204" s="94"/>
      <c r="BT204" s="94"/>
      <c r="BU204" s="94"/>
      <c r="BV204" s="94"/>
      <c r="BW204" s="94"/>
      <c r="BX204" s="94"/>
      <c r="BY204" s="94"/>
      <c r="BZ204" s="94"/>
      <c r="CA204" s="94"/>
      <c r="CB204" s="94"/>
    </row>
    <row r="205" spans="1:80" x14ac:dyDescent="0.25">
      <c r="A205" s="94"/>
      <c r="B205" s="142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/>
      <c r="AQ205" s="94"/>
      <c r="AR205" s="94"/>
      <c r="AS205" s="94"/>
      <c r="AT205" s="94"/>
      <c r="AU205" s="94"/>
      <c r="AV205" s="94"/>
      <c r="AW205" s="94"/>
      <c r="AX205" s="94"/>
      <c r="AY205" s="118"/>
      <c r="AZ205" s="94"/>
      <c r="BA205" s="94"/>
      <c r="BB205" s="94"/>
      <c r="BC205" s="94"/>
      <c r="BD205" s="94"/>
      <c r="BE205" s="94"/>
      <c r="BF205" s="94"/>
      <c r="BG205" s="94"/>
      <c r="BH205" s="94"/>
      <c r="BI205" s="94"/>
      <c r="BJ205" s="94"/>
      <c r="BK205" s="94"/>
      <c r="BL205" s="94"/>
      <c r="BM205" s="94"/>
      <c r="BN205" s="94"/>
      <c r="BO205" s="94"/>
      <c r="BP205" s="94"/>
      <c r="BQ205" s="94"/>
      <c r="BR205" s="94"/>
      <c r="BS205" s="94"/>
      <c r="BT205" s="94"/>
      <c r="BU205" s="94"/>
      <c r="BV205" s="94"/>
      <c r="BW205" s="94"/>
      <c r="BX205" s="94"/>
      <c r="BY205" s="94"/>
      <c r="BZ205" s="94"/>
      <c r="CA205" s="94"/>
      <c r="CB205" s="94"/>
    </row>
    <row r="206" spans="1:80" x14ac:dyDescent="0.25">
      <c r="A206" s="94"/>
      <c r="B206" s="142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94"/>
      <c r="AV206" s="94"/>
      <c r="AW206" s="94"/>
      <c r="AX206" s="94"/>
      <c r="AY206" s="118"/>
      <c r="AZ206" s="94"/>
      <c r="BA206" s="94"/>
      <c r="BB206" s="94"/>
      <c r="BC206" s="94"/>
      <c r="BD206" s="94"/>
      <c r="BE206" s="94"/>
      <c r="BF206" s="94"/>
      <c r="BG206" s="94"/>
      <c r="BH206" s="94"/>
      <c r="BI206" s="94"/>
      <c r="BJ206" s="94"/>
      <c r="BK206" s="94"/>
      <c r="BL206" s="94"/>
      <c r="BM206" s="94"/>
      <c r="BN206" s="94"/>
      <c r="BO206" s="94"/>
      <c r="BP206" s="94"/>
      <c r="BQ206" s="94"/>
      <c r="BR206" s="94"/>
      <c r="BS206" s="94"/>
      <c r="BT206" s="94"/>
      <c r="BU206" s="94"/>
      <c r="BV206" s="94"/>
      <c r="BW206" s="94"/>
      <c r="BX206" s="94"/>
      <c r="BY206" s="94"/>
      <c r="BZ206" s="94"/>
      <c r="CA206" s="94"/>
      <c r="CB206" s="94"/>
    </row>
    <row r="207" spans="1:80" x14ac:dyDescent="0.25">
      <c r="A207" s="94"/>
      <c r="B207" s="142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4"/>
      <c r="AO207" s="94"/>
      <c r="AP207" s="94"/>
      <c r="AQ207" s="94"/>
      <c r="AR207" s="94"/>
      <c r="AS207" s="94"/>
      <c r="AT207" s="94"/>
      <c r="AU207" s="94"/>
      <c r="AV207" s="94"/>
      <c r="AW207" s="94"/>
      <c r="AX207" s="94"/>
      <c r="AY207" s="118"/>
      <c r="AZ207" s="94"/>
      <c r="BA207" s="94"/>
      <c r="BB207" s="94"/>
      <c r="BC207" s="94"/>
      <c r="BD207" s="94"/>
      <c r="BE207" s="94"/>
      <c r="BF207" s="94"/>
      <c r="BG207" s="94"/>
      <c r="BH207" s="94"/>
      <c r="BI207" s="94"/>
      <c r="BJ207" s="94"/>
      <c r="BK207" s="94"/>
      <c r="BL207" s="94"/>
      <c r="BM207" s="94"/>
      <c r="BN207" s="94"/>
      <c r="BO207" s="94"/>
      <c r="BP207" s="94"/>
      <c r="BQ207" s="94"/>
      <c r="BR207" s="94"/>
      <c r="BS207" s="94"/>
      <c r="BT207" s="94"/>
      <c r="BU207" s="94"/>
      <c r="BV207" s="94"/>
      <c r="BW207" s="94"/>
      <c r="BX207" s="94"/>
      <c r="BY207" s="94"/>
      <c r="BZ207" s="94"/>
      <c r="CA207" s="94"/>
      <c r="CB207" s="94"/>
    </row>
    <row r="208" spans="1:80" x14ac:dyDescent="0.25">
      <c r="A208" s="94"/>
      <c r="B208" s="142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4"/>
      <c r="AY208" s="118"/>
      <c r="AZ208" s="94"/>
      <c r="BA208" s="94"/>
      <c r="BB208" s="94"/>
      <c r="BC208" s="94"/>
      <c r="BD208" s="94"/>
      <c r="BE208" s="94"/>
      <c r="BF208" s="94"/>
      <c r="BG208" s="94"/>
      <c r="BH208" s="94"/>
      <c r="BI208" s="94"/>
      <c r="BJ208" s="94"/>
      <c r="BK208" s="94"/>
      <c r="BL208" s="94"/>
      <c r="BM208" s="94"/>
      <c r="BN208" s="94"/>
      <c r="BO208" s="94"/>
      <c r="BP208" s="94"/>
      <c r="BQ208" s="94"/>
      <c r="BR208" s="94"/>
      <c r="BS208" s="94"/>
      <c r="BT208" s="94"/>
      <c r="BU208" s="94"/>
      <c r="BV208" s="94"/>
      <c r="BW208" s="94"/>
      <c r="BX208" s="94"/>
      <c r="BY208" s="94"/>
      <c r="BZ208" s="94"/>
      <c r="CA208" s="94"/>
      <c r="CB208" s="94"/>
    </row>
    <row r="209" spans="1:80" x14ac:dyDescent="0.25">
      <c r="A209" s="94"/>
      <c r="B209" s="142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4"/>
      <c r="AV209" s="94"/>
      <c r="AW209" s="94"/>
      <c r="AX209" s="94"/>
      <c r="AY209" s="118"/>
      <c r="AZ209" s="94"/>
      <c r="BA209" s="94"/>
      <c r="BB209" s="94"/>
      <c r="BC209" s="94"/>
      <c r="BD209" s="94"/>
      <c r="BE209" s="94"/>
      <c r="BF209" s="94"/>
      <c r="BG209" s="94"/>
      <c r="BH209" s="94"/>
      <c r="BI209" s="94"/>
      <c r="BJ209" s="94"/>
      <c r="BK209" s="94"/>
      <c r="BL209" s="94"/>
      <c r="BM209" s="94"/>
      <c r="BN209" s="94"/>
      <c r="BO209" s="94"/>
      <c r="BP209" s="94"/>
      <c r="BQ209" s="94"/>
      <c r="BR209" s="94"/>
      <c r="BS209" s="94"/>
      <c r="BT209" s="94"/>
      <c r="BU209" s="94"/>
      <c r="BV209" s="94"/>
      <c r="BW209" s="94"/>
      <c r="BX209" s="94"/>
      <c r="BY209" s="94"/>
      <c r="BZ209" s="94"/>
      <c r="CA209" s="94"/>
      <c r="CB209" s="94"/>
    </row>
    <row r="210" spans="1:80" x14ac:dyDescent="0.25">
      <c r="A210" s="94"/>
      <c r="B210" s="142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  <c r="AM210" s="94"/>
      <c r="AN210" s="94"/>
      <c r="AO210" s="94"/>
      <c r="AP210" s="94"/>
      <c r="AQ210" s="94"/>
      <c r="AR210" s="94"/>
      <c r="AS210" s="94"/>
      <c r="AT210" s="94"/>
      <c r="AU210" s="94"/>
      <c r="AV210" s="94"/>
      <c r="AW210" s="94"/>
      <c r="AX210" s="94"/>
      <c r="AY210" s="118"/>
      <c r="AZ210" s="94"/>
      <c r="BA210" s="94"/>
      <c r="BB210" s="94"/>
      <c r="BC210" s="94"/>
      <c r="BD210" s="94"/>
      <c r="BE210" s="94"/>
      <c r="BF210" s="94"/>
      <c r="BG210" s="94"/>
      <c r="BH210" s="94"/>
      <c r="BI210" s="94"/>
      <c r="BJ210" s="94"/>
      <c r="BK210" s="94"/>
      <c r="BL210" s="94"/>
      <c r="BM210" s="94"/>
      <c r="BN210" s="94"/>
      <c r="BO210" s="94"/>
      <c r="BP210" s="94"/>
      <c r="BQ210" s="94"/>
      <c r="BR210" s="94"/>
      <c r="BS210" s="94"/>
      <c r="BT210" s="94"/>
      <c r="BU210" s="94"/>
      <c r="BV210" s="94"/>
      <c r="BW210" s="94"/>
      <c r="BX210" s="94"/>
      <c r="BY210" s="94"/>
      <c r="BZ210" s="94"/>
      <c r="CA210" s="94"/>
      <c r="CB210" s="94"/>
    </row>
    <row r="211" spans="1:80" x14ac:dyDescent="0.25">
      <c r="A211" s="94"/>
      <c r="B211" s="142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4"/>
      <c r="AV211" s="94"/>
      <c r="AW211" s="94"/>
      <c r="AX211" s="94"/>
      <c r="AY211" s="118"/>
      <c r="AZ211" s="94"/>
      <c r="BA211" s="94"/>
      <c r="BB211" s="94"/>
      <c r="BC211" s="94"/>
      <c r="BD211" s="94"/>
      <c r="BE211" s="94"/>
      <c r="BF211" s="94"/>
      <c r="BG211" s="94"/>
      <c r="BH211" s="94"/>
      <c r="BI211" s="94"/>
      <c r="BJ211" s="94"/>
      <c r="BK211" s="94"/>
      <c r="BL211" s="94"/>
      <c r="BM211" s="94"/>
      <c r="BN211" s="94"/>
      <c r="BO211" s="94"/>
      <c r="BP211" s="94"/>
      <c r="BQ211" s="94"/>
      <c r="BR211" s="94"/>
      <c r="BS211" s="94"/>
      <c r="BT211" s="94"/>
      <c r="BU211" s="94"/>
      <c r="BV211" s="94"/>
      <c r="BW211" s="94"/>
      <c r="BX211" s="94"/>
      <c r="BY211" s="94"/>
      <c r="BZ211" s="94"/>
      <c r="CA211" s="94"/>
      <c r="CB211" s="94"/>
    </row>
    <row r="212" spans="1:80" x14ac:dyDescent="0.25">
      <c r="A212" s="94"/>
      <c r="B212" s="142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94"/>
      <c r="AV212" s="94"/>
      <c r="AW212" s="94"/>
      <c r="AX212" s="94"/>
      <c r="AY212" s="118"/>
      <c r="AZ212" s="94"/>
      <c r="BA212" s="94"/>
      <c r="BB212" s="94"/>
      <c r="BC212" s="94"/>
      <c r="BD212" s="94"/>
      <c r="BE212" s="94"/>
      <c r="BF212" s="94"/>
      <c r="BG212" s="94"/>
      <c r="BH212" s="94"/>
      <c r="BI212" s="94"/>
      <c r="BJ212" s="94"/>
      <c r="BK212" s="94"/>
      <c r="BL212" s="94"/>
      <c r="BM212" s="94"/>
      <c r="BN212" s="94"/>
      <c r="BO212" s="94"/>
      <c r="BP212" s="94"/>
      <c r="BQ212" s="94"/>
      <c r="BR212" s="94"/>
      <c r="BS212" s="94"/>
      <c r="BT212" s="94"/>
      <c r="BU212" s="94"/>
      <c r="BV212" s="94"/>
      <c r="BW212" s="94"/>
      <c r="BX212" s="94"/>
      <c r="BY212" s="94"/>
      <c r="BZ212" s="94"/>
      <c r="CA212" s="94"/>
      <c r="CB212" s="94"/>
    </row>
    <row r="213" spans="1:80" x14ac:dyDescent="0.25">
      <c r="A213" s="94"/>
      <c r="B213" s="142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  <c r="AM213" s="94"/>
      <c r="AN213" s="94"/>
      <c r="AO213" s="94"/>
      <c r="AP213" s="94"/>
      <c r="AQ213" s="94"/>
      <c r="AR213" s="94"/>
      <c r="AS213" s="94"/>
      <c r="AT213" s="94"/>
      <c r="AU213" s="94"/>
      <c r="AV213" s="94"/>
      <c r="AW213" s="94"/>
      <c r="AX213" s="94"/>
      <c r="AY213" s="118"/>
      <c r="AZ213" s="94"/>
      <c r="BA213" s="94"/>
      <c r="BB213" s="94"/>
      <c r="BC213" s="94"/>
      <c r="BD213" s="94"/>
      <c r="BE213" s="94"/>
      <c r="BF213" s="94"/>
      <c r="BG213" s="94"/>
      <c r="BH213" s="94"/>
      <c r="BI213" s="94"/>
      <c r="BJ213" s="94"/>
      <c r="BK213" s="94"/>
      <c r="BL213" s="94"/>
      <c r="BM213" s="94"/>
      <c r="BN213" s="94"/>
      <c r="BO213" s="94"/>
      <c r="BP213" s="94"/>
      <c r="BQ213" s="94"/>
      <c r="BR213" s="94"/>
      <c r="BS213" s="94"/>
      <c r="BT213" s="94"/>
      <c r="BU213" s="94"/>
      <c r="BV213" s="94"/>
      <c r="BW213" s="94"/>
      <c r="BX213" s="94"/>
      <c r="BY213" s="94"/>
      <c r="BZ213" s="94"/>
      <c r="CA213" s="94"/>
      <c r="CB213" s="94"/>
    </row>
    <row r="214" spans="1:80" x14ac:dyDescent="0.25">
      <c r="A214" s="94"/>
      <c r="B214" s="142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  <c r="AN214" s="94"/>
      <c r="AO214" s="94"/>
      <c r="AP214" s="94"/>
      <c r="AQ214" s="94"/>
      <c r="AR214" s="94"/>
      <c r="AS214" s="94"/>
      <c r="AT214" s="94"/>
      <c r="AU214" s="94"/>
      <c r="AV214" s="94"/>
      <c r="AW214" s="94"/>
      <c r="AX214" s="94"/>
      <c r="AY214" s="118"/>
      <c r="AZ214" s="94"/>
      <c r="BA214" s="94"/>
      <c r="BB214" s="94"/>
      <c r="BC214" s="94"/>
      <c r="BD214" s="94"/>
      <c r="BE214" s="94"/>
      <c r="BF214" s="94"/>
      <c r="BG214" s="94"/>
      <c r="BH214" s="94"/>
      <c r="BI214" s="94"/>
      <c r="BJ214" s="94"/>
      <c r="BK214" s="94"/>
      <c r="BL214" s="94"/>
      <c r="BM214" s="94"/>
      <c r="BN214" s="94"/>
      <c r="BO214" s="94"/>
      <c r="BP214" s="94"/>
      <c r="BQ214" s="94"/>
      <c r="BR214" s="94"/>
      <c r="BS214" s="94"/>
      <c r="BT214" s="94"/>
      <c r="BU214" s="94"/>
      <c r="BV214" s="94"/>
      <c r="BW214" s="94"/>
      <c r="BX214" s="94"/>
      <c r="BY214" s="94"/>
      <c r="BZ214" s="94"/>
      <c r="CA214" s="94"/>
      <c r="CB214" s="94"/>
    </row>
    <row r="215" spans="1:80" x14ac:dyDescent="0.25">
      <c r="A215" s="94"/>
      <c r="B215" s="142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  <c r="AM215" s="94"/>
      <c r="AN215" s="94"/>
      <c r="AO215" s="94"/>
      <c r="AP215" s="94"/>
      <c r="AQ215" s="94"/>
      <c r="AR215" s="94"/>
      <c r="AS215" s="94"/>
      <c r="AT215" s="94"/>
      <c r="AU215" s="94"/>
      <c r="AV215" s="94"/>
      <c r="AW215" s="94"/>
      <c r="AX215" s="94"/>
      <c r="AY215" s="118"/>
      <c r="AZ215" s="94"/>
      <c r="BA215" s="94"/>
      <c r="BB215" s="94"/>
      <c r="BC215" s="94"/>
      <c r="BD215" s="94"/>
      <c r="BE215" s="94"/>
      <c r="BF215" s="94"/>
      <c r="BG215" s="94"/>
      <c r="BH215" s="94"/>
      <c r="BI215" s="94"/>
      <c r="BJ215" s="94"/>
      <c r="BK215" s="94"/>
      <c r="BL215" s="94"/>
      <c r="BM215" s="94"/>
      <c r="BN215" s="94"/>
      <c r="BO215" s="94"/>
      <c r="BP215" s="94"/>
      <c r="BQ215" s="94"/>
      <c r="BR215" s="94"/>
      <c r="BS215" s="94"/>
      <c r="BT215" s="94"/>
      <c r="BU215" s="94"/>
      <c r="BV215" s="94"/>
      <c r="BW215" s="94"/>
      <c r="BX215" s="94"/>
      <c r="BY215" s="94"/>
      <c r="BZ215" s="94"/>
      <c r="CA215" s="94"/>
      <c r="CB215" s="94"/>
    </row>
    <row r="216" spans="1:80" x14ac:dyDescent="0.25">
      <c r="A216" s="94"/>
      <c r="B216" s="142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  <c r="AM216" s="94"/>
      <c r="AN216" s="94"/>
      <c r="AO216" s="94"/>
      <c r="AP216" s="94"/>
      <c r="AQ216" s="94"/>
      <c r="AR216" s="94"/>
      <c r="AS216" s="94"/>
      <c r="AT216" s="94"/>
      <c r="AU216" s="94"/>
      <c r="AV216" s="94"/>
      <c r="AW216" s="94"/>
      <c r="AX216" s="94"/>
      <c r="AY216" s="118"/>
      <c r="AZ216" s="94"/>
      <c r="BA216" s="94"/>
      <c r="BB216" s="94"/>
      <c r="BC216" s="94"/>
      <c r="BD216" s="94"/>
      <c r="BE216" s="94"/>
      <c r="BF216" s="94"/>
      <c r="BG216" s="94"/>
      <c r="BH216" s="94"/>
      <c r="BI216" s="94"/>
      <c r="BJ216" s="94"/>
      <c r="BK216" s="94"/>
      <c r="BL216" s="94"/>
      <c r="BM216" s="94"/>
      <c r="BN216" s="94"/>
      <c r="BO216" s="94"/>
      <c r="BP216" s="94"/>
      <c r="BQ216" s="94"/>
      <c r="BR216" s="94"/>
      <c r="BS216" s="94"/>
      <c r="BT216" s="94"/>
      <c r="BU216" s="94"/>
      <c r="BV216" s="94"/>
      <c r="BW216" s="94"/>
      <c r="BX216" s="94"/>
      <c r="BY216" s="94"/>
      <c r="BZ216" s="94"/>
      <c r="CA216" s="94"/>
      <c r="CB216" s="94"/>
    </row>
    <row r="217" spans="1:80" x14ac:dyDescent="0.25">
      <c r="A217" s="94"/>
      <c r="B217" s="142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  <c r="AM217" s="94"/>
      <c r="AN217" s="94"/>
      <c r="AO217" s="94"/>
      <c r="AP217" s="94"/>
      <c r="AQ217" s="94"/>
      <c r="AR217" s="94"/>
      <c r="AS217" s="94"/>
      <c r="AT217" s="94"/>
      <c r="AU217" s="94"/>
      <c r="AV217" s="94"/>
      <c r="AW217" s="94"/>
      <c r="AX217" s="94"/>
      <c r="AY217" s="118"/>
      <c r="AZ217" s="94"/>
      <c r="BA217" s="94"/>
      <c r="BB217" s="94"/>
      <c r="BC217" s="94"/>
      <c r="BD217" s="94"/>
      <c r="BE217" s="94"/>
      <c r="BF217" s="94"/>
      <c r="BG217" s="94"/>
      <c r="BH217" s="94"/>
      <c r="BI217" s="94"/>
      <c r="BJ217" s="94"/>
      <c r="BK217" s="94"/>
      <c r="BL217" s="94"/>
      <c r="BM217" s="94"/>
      <c r="BN217" s="94"/>
      <c r="BO217" s="94"/>
      <c r="BP217" s="94"/>
      <c r="BQ217" s="94"/>
      <c r="BR217" s="94"/>
      <c r="BS217" s="94"/>
      <c r="BT217" s="94"/>
      <c r="BU217" s="94"/>
      <c r="BV217" s="94"/>
      <c r="BW217" s="94"/>
      <c r="BX217" s="94"/>
      <c r="BY217" s="94"/>
      <c r="BZ217" s="94"/>
      <c r="CA217" s="94"/>
      <c r="CB217" s="94"/>
    </row>
    <row r="218" spans="1:80" x14ac:dyDescent="0.25">
      <c r="A218" s="94"/>
      <c r="B218" s="142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  <c r="AM218" s="94"/>
      <c r="AN218" s="94"/>
      <c r="AO218" s="94"/>
      <c r="AP218" s="94"/>
      <c r="AQ218" s="94"/>
      <c r="AR218" s="94"/>
      <c r="AS218" s="94"/>
      <c r="AT218" s="94"/>
      <c r="AU218" s="94"/>
      <c r="AV218" s="94"/>
      <c r="AW218" s="94"/>
      <c r="AX218" s="94"/>
      <c r="AY218" s="118"/>
      <c r="AZ218" s="94"/>
      <c r="BA218" s="94"/>
      <c r="BB218" s="94"/>
      <c r="BC218" s="94"/>
      <c r="BD218" s="94"/>
      <c r="BE218" s="94"/>
      <c r="BF218" s="94"/>
      <c r="BG218" s="94"/>
      <c r="BH218" s="94"/>
      <c r="BI218" s="94"/>
      <c r="BJ218" s="94"/>
      <c r="BK218" s="94"/>
      <c r="BL218" s="94"/>
      <c r="BM218" s="94"/>
      <c r="BN218" s="94"/>
      <c r="BO218" s="94"/>
      <c r="BP218" s="94"/>
      <c r="BQ218" s="94"/>
      <c r="BR218" s="94"/>
      <c r="BS218" s="94"/>
      <c r="BT218" s="94"/>
      <c r="BU218" s="94"/>
      <c r="BV218" s="94"/>
      <c r="BW218" s="94"/>
      <c r="BX218" s="94"/>
      <c r="BY218" s="94"/>
      <c r="BZ218" s="94"/>
      <c r="CA218" s="94"/>
      <c r="CB218" s="94"/>
    </row>
    <row r="219" spans="1:80" x14ac:dyDescent="0.25">
      <c r="A219" s="94"/>
      <c r="B219" s="142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4"/>
      <c r="AL219" s="94"/>
      <c r="AM219" s="94"/>
      <c r="AN219" s="94"/>
      <c r="AO219" s="94"/>
      <c r="AP219" s="94"/>
      <c r="AQ219" s="94"/>
      <c r="AR219" s="94"/>
      <c r="AS219" s="94"/>
      <c r="AT219" s="94"/>
      <c r="AU219" s="94"/>
      <c r="AV219" s="94"/>
      <c r="AW219" s="94"/>
      <c r="AX219" s="94"/>
      <c r="AY219" s="118"/>
      <c r="AZ219" s="94"/>
      <c r="BA219" s="94"/>
      <c r="BB219" s="94"/>
      <c r="BC219" s="94"/>
      <c r="BD219" s="94"/>
      <c r="BE219" s="94"/>
      <c r="BF219" s="94"/>
      <c r="BG219" s="94"/>
      <c r="BH219" s="94"/>
      <c r="BI219" s="94"/>
      <c r="BJ219" s="94"/>
      <c r="BK219" s="94"/>
      <c r="BL219" s="94"/>
      <c r="BM219" s="94"/>
      <c r="BN219" s="94"/>
      <c r="BO219" s="94"/>
      <c r="BP219" s="94"/>
      <c r="BQ219" s="94"/>
      <c r="BR219" s="94"/>
      <c r="BS219" s="94"/>
      <c r="BT219" s="94"/>
      <c r="BU219" s="94"/>
      <c r="BV219" s="94"/>
      <c r="BW219" s="94"/>
      <c r="BX219" s="94"/>
      <c r="BY219" s="94"/>
      <c r="BZ219" s="94"/>
      <c r="CA219" s="94"/>
      <c r="CB219" s="94"/>
    </row>
    <row r="220" spans="1:80" x14ac:dyDescent="0.25">
      <c r="A220" s="94"/>
      <c r="B220" s="142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  <c r="AM220" s="94"/>
      <c r="AN220" s="94"/>
      <c r="AO220" s="94"/>
      <c r="AP220" s="94"/>
      <c r="AQ220" s="94"/>
      <c r="AR220" s="94"/>
      <c r="AS220" s="94"/>
      <c r="AT220" s="94"/>
      <c r="AU220" s="94"/>
      <c r="AV220" s="94"/>
      <c r="AW220" s="94"/>
      <c r="AX220" s="94"/>
      <c r="AY220" s="118"/>
      <c r="AZ220" s="94"/>
      <c r="BA220" s="94"/>
      <c r="BB220" s="94"/>
      <c r="BC220" s="94"/>
      <c r="BD220" s="94"/>
      <c r="BE220" s="94"/>
      <c r="BF220" s="94"/>
      <c r="BG220" s="94"/>
      <c r="BH220" s="94"/>
      <c r="BI220" s="94"/>
      <c r="BJ220" s="94"/>
      <c r="BK220" s="94"/>
      <c r="BL220" s="94"/>
      <c r="BM220" s="94"/>
      <c r="BN220" s="94"/>
      <c r="BO220" s="94"/>
      <c r="BP220" s="94"/>
      <c r="BQ220" s="94"/>
      <c r="BR220" s="94"/>
      <c r="BS220" s="94"/>
      <c r="BT220" s="94"/>
      <c r="BU220" s="94"/>
      <c r="BV220" s="94"/>
      <c r="BW220" s="94"/>
      <c r="BX220" s="94"/>
      <c r="BY220" s="94"/>
      <c r="BZ220" s="94"/>
      <c r="CA220" s="94"/>
      <c r="CB220" s="94"/>
    </row>
    <row r="221" spans="1:80" x14ac:dyDescent="0.25">
      <c r="A221" s="94"/>
      <c r="B221" s="142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  <c r="AM221" s="94"/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118"/>
      <c r="AZ221" s="94"/>
      <c r="BA221" s="94"/>
      <c r="BB221" s="94"/>
      <c r="BC221" s="94"/>
      <c r="BD221" s="94"/>
      <c r="BE221" s="94"/>
      <c r="BF221" s="94"/>
      <c r="BG221" s="94"/>
      <c r="BH221" s="94"/>
      <c r="BI221" s="94"/>
      <c r="BJ221" s="94"/>
      <c r="BK221" s="94"/>
      <c r="BL221" s="94"/>
      <c r="BM221" s="94"/>
      <c r="BN221" s="94"/>
      <c r="BO221" s="94"/>
      <c r="BP221" s="94"/>
      <c r="BQ221" s="94"/>
      <c r="BR221" s="94"/>
      <c r="BS221" s="94"/>
      <c r="BT221" s="94"/>
      <c r="BU221" s="94"/>
      <c r="BV221" s="94"/>
      <c r="BW221" s="94"/>
      <c r="BX221" s="94"/>
      <c r="BY221" s="94"/>
      <c r="BZ221" s="94"/>
      <c r="CA221" s="94"/>
      <c r="CB221" s="94"/>
    </row>
    <row r="222" spans="1:80" x14ac:dyDescent="0.25">
      <c r="A222" s="94"/>
      <c r="B222" s="142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  <c r="AM222" s="94"/>
      <c r="AN222" s="94"/>
      <c r="AO222" s="94"/>
      <c r="AP222" s="94"/>
      <c r="AQ222" s="94"/>
      <c r="AR222" s="94"/>
      <c r="AS222" s="94"/>
      <c r="AT222" s="94"/>
      <c r="AU222" s="94"/>
      <c r="AV222" s="94"/>
      <c r="AW222" s="94"/>
      <c r="AX222" s="94"/>
      <c r="AY222" s="118"/>
      <c r="AZ222" s="94"/>
      <c r="BA222" s="94"/>
      <c r="BB222" s="94"/>
      <c r="BC222" s="94"/>
      <c r="BD222" s="94"/>
      <c r="BE222" s="94"/>
      <c r="BF222" s="94"/>
      <c r="BG222" s="94"/>
      <c r="BH222" s="94"/>
      <c r="BI222" s="94"/>
      <c r="BJ222" s="94"/>
      <c r="BK222" s="94"/>
      <c r="BL222" s="94"/>
      <c r="BM222" s="94"/>
      <c r="BN222" s="94"/>
      <c r="BO222" s="94"/>
      <c r="BP222" s="94"/>
      <c r="BQ222" s="94"/>
      <c r="BR222" s="94"/>
      <c r="BS222" s="94"/>
      <c r="BT222" s="94"/>
      <c r="BU222" s="94"/>
      <c r="BV222" s="94"/>
      <c r="BW222" s="94"/>
      <c r="BX222" s="94"/>
      <c r="BY222" s="94"/>
      <c r="BZ222" s="94"/>
      <c r="CA222" s="94"/>
      <c r="CB222" s="94"/>
    </row>
    <row r="223" spans="1:80" x14ac:dyDescent="0.25">
      <c r="A223" s="94"/>
      <c r="B223" s="142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  <c r="AM223" s="94"/>
      <c r="AN223" s="94"/>
      <c r="AO223" s="94"/>
      <c r="AP223" s="94"/>
      <c r="AQ223" s="94"/>
      <c r="AR223" s="94"/>
      <c r="AS223" s="94"/>
      <c r="AT223" s="94"/>
      <c r="AU223" s="94"/>
      <c r="AV223" s="94"/>
      <c r="AW223" s="94"/>
      <c r="AX223" s="94"/>
      <c r="AY223" s="118"/>
      <c r="AZ223" s="94"/>
      <c r="BA223" s="94"/>
      <c r="BB223" s="94"/>
      <c r="BC223" s="94"/>
      <c r="BD223" s="94"/>
      <c r="BE223" s="94"/>
      <c r="BF223" s="94"/>
      <c r="BG223" s="94"/>
      <c r="BH223" s="94"/>
      <c r="BI223" s="94"/>
      <c r="BJ223" s="94"/>
      <c r="BK223" s="94"/>
      <c r="BL223" s="94"/>
      <c r="BM223" s="94"/>
      <c r="BN223" s="94"/>
      <c r="BO223" s="94"/>
      <c r="BP223" s="94"/>
      <c r="BQ223" s="94"/>
      <c r="BR223" s="94"/>
      <c r="BS223" s="94"/>
      <c r="BT223" s="94"/>
      <c r="BU223" s="94"/>
      <c r="BV223" s="94"/>
      <c r="BW223" s="94"/>
      <c r="BX223" s="94"/>
      <c r="BY223" s="94"/>
      <c r="BZ223" s="94"/>
      <c r="CA223" s="94"/>
      <c r="CB223" s="94"/>
    </row>
    <row r="224" spans="1:80" x14ac:dyDescent="0.25">
      <c r="A224" s="94"/>
      <c r="B224" s="142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  <c r="AM224" s="94"/>
      <c r="AN224" s="94"/>
      <c r="AO224" s="94"/>
      <c r="AP224" s="94"/>
      <c r="AQ224" s="94"/>
      <c r="AR224" s="94"/>
      <c r="AS224" s="94"/>
      <c r="AT224" s="94"/>
      <c r="AU224" s="94"/>
      <c r="AV224" s="94"/>
      <c r="AW224" s="94"/>
      <c r="AX224" s="94"/>
      <c r="AY224" s="118"/>
      <c r="AZ224" s="94"/>
      <c r="BA224" s="94"/>
      <c r="BB224" s="94"/>
      <c r="BC224" s="94"/>
      <c r="BD224" s="94"/>
      <c r="BE224" s="94"/>
      <c r="BF224" s="94"/>
      <c r="BG224" s="94"/>
      <c r="BH224" s="94"/>
      <c r="BI224" s="94"/>
      <c r="BJ224" s="94"/>
      <c r="BK224" s="94"/>
      <c r="BL224" s="94"/>
      <c r="BM224" s="94"/>
      <c r="BN224" s="94"/>
      <c r="BO224" s="94"/>
      <c r="BP224" s="94"/>
      <c r="BQ224" s="94"/>
      <c r="BR224" s="94"/>
      <c r="BS224" s="94"/>
      <c r="BT224" s="94"/>
      <c r="BU224" s="94"/>
      <c r="BV224" s="94"/>
      <c r="BW224" s="94"/>
      <c r="BX224" s="94"/>
      <c r="BY224" s="94"/>
      <c r="BZ224" s="94"/>
      <c r="CA224" s="94"/>
      <c r="CB224" s="94"/>
    </row>
    <row r="225" spans="1:80" x14ac:dyDescent="0.25">
      <c r="A225" s="94"/>
      <c r="B225" s="142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4"/>
      <c r="AM225" s="94"/>
      <c r="AN225" s="94"/>
      <c r="AO225" s="94"/>
      <c r="AP225" s="94"/>
      <c r="AQ225" s="94"/>
      <c r="AR225" s="94"/>
      <c r="AS225" s="94"/>
      <c r="AT225" s="94"/>
      <c r="AU225" s="94"/>
      <c r="AV225" s="94"/>
      <c r="AW225" s="94"/>
      <c r="AX225" s="94"/>
      <c r="AY225" s="118"/>
      <c r="AZ225" s="94"/>
      <c r="BA225" s="94"/>
      <c r="BB225" s="94"/>
      <c r="BC225" s="94"/>
      <c r="BD225" s="94"/>
      <c r="BE225" s="94"/>
      <c r="BF225" s="94"/>
      <c r="BG225" s="94"/>
      <c r="BH225" s="94"/>
      <c r="BI225" s="94"/>
      <c r="BJ225" s="94"/>
      <c r="BK225" s="94"/>
      <c r="BL225" s="94"/>
      <c r="BM225" s="94"/>
      <c r="BN225" s="94"/>
      <c r="BO225" s="94"/>
      <c r="BP225" s="94"/>
      <c r="BQ225" s="94"/>
      <c r="BR225" s="94"/>
      <c r="BS225" s="94"/>
      <c r="BT225" s="94"/>
      <c r="BU225" s="94"/>
      <c r="BV225" s="94"/>
      <c r="BW225" s="94"/>
      <c r="BX225" s="94"/>
      <c r="BY225" s="94"/>
      <c r="BZ225" s="94"/>
      <c r="CA225" s="94"/>
      <c r="CB225" s="94"/>
    </row>
    <row r="226" spans="1:80" x14ac:dyDescent="0.25">
      <c r="A226" s="94"/>
      <c r="B226" s="142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  <c r="AM226" s="94"/>
      <c r="AN226" s="94"/>
      <c r="AO226" s="94"/>
      <c r="AP226" s="94"/>
      <c r="AQ226" s="94"/>
      <c r="AR226" s="94"/>
      <c r="AS226" s="94"/>
      <c r="AT226" s="94"/>
      <c r="AU226" s="94"/>
      <c r="AV226" s="94"/>
      <c r="AW226" s="94"/>
      <c r="AX226" s="94"/>
      <c r="AY226" s="118"/>
      <c r="AZ226" s="94"/>
      <c r="BA226" s="94"/>
      <c r="BB226" s="94"/>
      <c r="BC226" s="94"/>
      <c r="BD226" s="94"/>
      <c r="BE226" s="94"/>
      <c r="BF226" s="94"/>
      <c r="BG226" s="94"/>
      <c r="BH226" s="94"/>
      <c r="BI226" s="94"/>
      <c r="BJ226" s="94"/>
      <c r="BK226" s="94"/>
      <c r="BL226" s="94"/>
      <c r="BM226" s="94"/>
      <c r="BN226" s="94"/>
      <c r="BO226" s="94"/>
      <c r="BP226" s="94"/>
      <c r="BQ226" s="94"/>
      <c r="BR226" s="94"/>
      <c r="BS226" s="94"/>
      <c r="BT226" s="94"/>
      <c r="BU226" s="94"/>
      <c r="BV226" s="94"/>
      <c r="BW226" s="94"/>
      <c r="BX226" s="94"/>
      <c r="BY226" s="94"/>
      <c r="BZ226" s="94"/>
      <c r="CA226" s="94"/>
      <c r="CB226" s="94"/>
    </row>
    <row r="227" spans="1:80" x14ac:dyDescent="0.25">
      <c r="A227" s="94"/>
      <c r="B227" s="142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  <c r="AO227" s="94"/>
      <c r="AP227" s="94"/>
      <c r="AQ227" s="94"/>
      <c r="AR227" s="94"/>
      <c r="AS227" s="94"/>
      <c r="AT227" s="94"/>
      <c r="AU227" s="94"/>
      <c r="AV227" s="94"/>
      <c r="AW227" s="94"/>
      <c r="AX227" s="94"/>
      <c r="AY227" s="118"/>
      <c r="AZ227" s="94"/>
      <c r="BA227" s="94"/>
      <c r="BB227" s="94"/>
      <c r="BC227" s="94"/>
      <c r="BD227" s="94"/>
      <c r="BE227" s="94"/>
      <c r="BF227" s="94"/>
      <c r="BG227" s="94"/>
      <c r="BH227" s="94"/>
      <c r="BI227" s="94"/>
      <c r="BJ227" s="94"/>
      <c r="BK227" s="94"/>
      <c r="BL227" s="94"/>
      <c r="BM227" s="94"/>
      <c r="BN227" s="94"/>
      <c r="BO227" s="94"/>
      <c r="BP227" s="94"/>
      <c r="BQ227" s="94"/>
      <c r="BR227" s="94"/>
      <c r="BS227" s="94"/>
      <c r="BT227" s="94"/>
      <c r="BU227" s="94"/>
      <c r="BV227" s="94"/>
      <c r="BW227" s="94"/>
      <c r="BX227" s="94"/>
      <c r="BY227" s="94"/>
      <c r="BZ227" s="94"/>
      <c r="CA227" s="94"/>
      <c r="CB227" s="94"/>
    </row>
    <row r="228" spans="1:80" x14ac:dyDescent="0.25">
      <c r="A228" s="94"/>
      <c r="B228" s="142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118"/>
      <c r="AZ228" s="94"/>
      <c r="BA228" s="94"/>
      <c r="BB228" s="94"/>
      <c r="BC228" s="94"/>
      <c r="BD228" s="94"/>
      <c r="BE228" s="94"/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94"/>
      <c r="BQ228" s="94"/>
      <c r="BR228" s="94"/>
      <c r="BS228" s="94"/>
      <c r="BT228" s="94"/>
      <c r="BU228" s="94"/>
      <c r="BV228" s="94"/>
      <c r="BW228" s="94"/>
      <c r="BX228" s="94"/>
      <c r="BY228" s="94"/>
      <c r="BZ228" s="94"/>
      <c r="CA228" s="94"/>
      <c r="CB228" s="94"/>
    </row>
    <row r="229" spans="1:80" x14ac:dyDescent="0.25">
      <c r="A229" s="94"/>
      <c r="B229" s="142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4"/>
      <c r="AO229" s="94"/>
      <c r="AP229" s="94"/>
      <c r="AQ229" s="94"/>
      <c r="AR229" s="94"/>
      <c r="AS229" s="94"/>
      <c r="AT229" s="94"/>
      <c r="AU229" s="94"/>
      <c r="AV229" s="94"/>
      <c r="AW229" s="94"/>
      <c r="AX229" s="94"/>
      <c r="AY229" s="118"/>
      <c r="AZ229" s="94"/>
      <c r="BA229" s="94"/>
      <c r="BB229" s="94"/>
      <c r="BC229" s="94"/>
      <c r="BD229" s="94"/>
      <c r="BE229" s="94"/>
      <c r="BF229" s="94"/>
      <c r="BG229" s="94"/>
      <c r="BH229" s="94"/>
      <c r="BI229" s="94"/>
      <c r="BJ229" s="94"/>
      <c r="BK229" s="94"/>
      <c r="BL229" s="94"/>
      <c r="BM229" s="94"/>
      <c r="BN229" s="94"/>
      <c r="BO229" s="94"/>
      <c r="BP229" s="94"/>
      <c r="BQ229" s="94"/>
      <c r="BR229" s="94"/>
      <c r="BS229" s="94"/>
      <c r="BT229" s="94"/>
      <c r="BU229" s="94"/>
      <c r="BV229" s="94"/>
      <c r="BW229" s="94"/>
      <c r="BX229" s="94"/>
      <c r="BY229" s="94"/>
      <c r="BZ229" s="94"/>
      <c r="CA229" s="94"/>
      <c r="CB229" s="94"/>
    </row>
    <row r="230" spans="1:80" x14ac:dyDescent="0.25">
      <c r="A230" s="94"/>
      <c r="B230" s="142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  <c r="AT230" s="94"/>
      <c r="AU230" s="94"/>
      <c r="AV230" s="94"/>
      <c r="AW230" s="94"/>
      <c r="AX230" s="94"/>
      <c r="AY230" s="118"/>
      <c r="AZ230" s="94"/>
      <c r="BA230" s="94"/>
      <c r="BB230" s="94"/>
      <c r="BC230" s="94"/>
      <c r="BD230" s="94"/>
      <c r="BE230" s="94"/>
      <c r="BF230" s="94"/>
      <c r="BG230" s="94"/>
      <c r="BH230" s="94"/>
      <c r="BI230" s="94"/>
      <c r="BJ230" s="94"/>
      <c r="BK230" s="94"/>
      <c r="BL230" s="94"/>
      <c r="BM230" s="94"/>
      <c r="BN230" s="94"/>
      <c r="BO230" s="94"/>
      <c r="BP230" s="94"/>
      <c r="BQ230" s="94"/>
      <c r="BR230" s="94"/>
      <c r="BS230" s="94"/>
      <c r="BT230" s="94"/>
      <c r="BU230" s="94"/>
      <c r="BV230" s="94"/>
      <c r="BW230" s="94"/>
      <c r="BX230" s="94"/>
      <c r="BY230" s="94"/>
      <c r="BZ230" s="94"/>
      <c r="CA230" s="94"/>
      <c r="CB230" s="94"/>
    </row>
    <row r="231" spans="1:80" x14ac:dyDescent="0.25">
      <c r="A231" s="94"/>
      <c r="B231" s="142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  <c r="AM231" s="94"/>
      <c r="AN231" s="94"/>
      <c r="AO231" s="94"/>
      <c r="AP231" s="94"/>
      <c r="AQ231" s="94"/>
      <c r="AR231" s="94"/>
      <c r="AS231" s="94"/>
      <c r="AT231" s="94"/>
      <c r="AU231" s="94"/>
      <c r="AV231" s="94"/>
      <c r="AW231" s="94"/>
      <c r="AX231" s="94"/>
      <c r="AY231" s="118"/>
      <c r="AZ231" s="94"/>
      <c r="BA231" s="94"/>
      <c r="BB231" s="94"/>
      <c r="BC231" s="94"/>
      <c r="BD231" s="94"/>
      <c r="BE231" s="94"/>
      <c r="BF231" s="94"/>
      <c r="BG231" s="94"/>
      <c r="BH231" s="94"/>
      <c r="BI231" s="94"/>
      <c r="BJ231" s="94"/>
      <c r="BK231" s="94"/>
      <c r="BL231" s="94"/>
      <c r="BM231" s="94"/>
      <c r="BN231" s="94"/>
      <c r="BO231" s="94"/>
      <c r="BP231" s="94"/>
      <c r="BQ231" s="94"/>
      <c r="BR231" s="94"/>
      <c r="BS231" s="94"/>
      <c r="BT231" s="94"/>
      <c r="BU231" s="94"/>
      <c r="BV231" s="94"/>
      <c r="BW231" s="94"/>
      <c r="BX231" s="94"/>
      <c r="BY231" s="94"/>
      <c r="BZ231" s="94"/>
      <c r="CA231" s="94"/>
      <c r="CB231" s="94"/>
    </row>
    <row r="232" spans="1:80" x14ac:dyDescent="0.25">
      <c r="A232" s="94"/>
      <c r="B232" s="142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4"/>
      <c r="AV232" s="94"/>
      <c r="AW232" s="94"/>
      <c r="AX232" s="94"/>
      <c r="AY232" s="118"/>
      <c r="AZ232" s="94"/>
      <c r="BA232" s="94"/>
      <c r="BB232" s="94"/>
      <c r="BC232" s="94"/>
      <c r="BD232" s="94"/>
      <c r="BE232" s="94"/>
      <c r="BF232" s="94"/>
      <c r="BG232" s="94"/>
      <c r="BH232" s="94"/>
      <c r="BI232" s="94"/>
      <c r="BJ232" s="94"/>
      <c r="BK232" s="94"/>
      <c r="BL232" s="94"/>
      <c r="BM232" s="94"/>
      <c r="BN232" s="94"/>
      <c r="BO232" s="94"/>
      <c r="BP232" s="94"/>
      <c r="BQ232" s="94"/>
      <c r="BR232" s="94"/>
      <c r="BS232" s="94"/>
      <c r="BT232" s="94"/>
      <c r="BU232" s="94"/>
      <c r="BV232" s="94"/>
      <c r="BW232" s="94"/>
      <c r="BX232" s="94"/>
      <c r="BY232" s="94"/>
      <c r="BZ232" s="94"/>
      <c r="CA232" s="94"/>
      <c r="CB232" s="94"/>
    </row>
    <row r="233" spans="1:80" x14ac:dyDescent="0.25">
      <c r="A233" s="94"/>
      <c r="B233" s="142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  <c r="AM233" s="94"/>
      <c r="AN233" s="94"/>
      <c r="AO233" s="94"/>
      <c r="AP233" s="94"/>
      <c r="AQ233" s="94"/>
      <c r="AR233" s="94"/>
      <c r="AS233" s="94"/>
      <c r="AT233" s="94"/>
      <c r="AU233" s="94"/>
      <c r="AV233" s="94"/>
      <c r="AW233" s="94"/>
      <c r="AX233" s="94"/>
      <c r="AY233" s="118"/>
      <c r="AZ233" s="94"/>
      <c r="BA233" s="94"/>
      <c r="BB233" s="94"/>
      <c r="BC233" s="94"/>
      <c r="BD233" s="94"/>
      <c r="BE233" s="94"/>
      <c r="BF233" s="94"/>
      <c r="BG233" s="94"/>
      <c r="BH233" s="94"/>
      <c r="BI233" s="94"/>
      <c r="BJ233" s="94"/>
      <c r="BK233" s="94"/>
      <c r="BL233" s="94"/>
      <c r="BM233" s="94"/>
      <c r="BN233" s="94"/>
      <c r="BO233" s="94"/>
      <c r="BP233" s="94"/>
      <c r="BQ233" s="94"/>
      <c r="BR233" s="94"/>
      <c r="BS233" s="94"/>
      <c r="BT233" s="94"/>
      <c r="BU233" s="94"/>
      <c r="BV233" s="94"/>
      <c r="BW233" s="94"/>
      <c r="BX233" s="94"/>
      <c r="BY233" s="94"/>
      <c r="BZ233" s="94"/>
      <c r="CA233" s="94"/>
      <c r="CB233" s="94"/>
    </row>
    <row r="234" spans="1:80" x14ac:dyDescent="0.25">
      <c r="A234" s="94"/>
      <c r="B234" s="142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94"/>
      <c r="AU234" s="94"/>
      <c r="AV234" s="94"/>
      <c r="AW234" s="94"/>
      <c r="AX234" s="94"/>
      <c r="AY234" s="118"/>
      <c r="AZ234" s="94"/>
      <c r="BA234" s="94"/>
      <c r="BB234" s="94"/>
      <c r="BC234" s="94"/>
      <c r="BD234" s="94"/>
      <c r="BE234" s="94"/>
      <c r="BF234" s="94"/>
      <c r="BG234" s="94"/>
      <c r="BH234" s="94"/>
      <c r="BI234" s="94"/>
      <c r="BJ234" s="94"/>
      <c r="BK234" s="94"/>
      <c r="BL234" s="94"/>
      <c r="BM234" s="94"/>
      <c r="BN234" s="94"/>
      <c r="BO234" s="94"/>
      <c r="BP234" s="94"/>
      <c r="BQ234" s="94"/>
      <c r="BR234" s="94"/>
      <c r="BS234" s="94"/>
      <c r="BT234" s="94"/>
      <c r="BU234" s="94"/>
      <c r="BV234" s="94"/>
      <c r="BW234" s="94"/>
      <c r="BX234" s="94"/>
      <c r="BY234" s="94"/>
      <c r="BZ234" s="94"/>
      <c r="CA234" s="94"/>
      <c r="CB234" s="94"/>
    </row>
    <row r="235" spans="1:80" x14ac:dyDescent="0.25">
      <c r="A235" s="94"/>
      <c r="B235" s="142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94"/>
      <c r="AU235" s="94"/>
      <c r="AV235" s="94"/>
      <c r="AW235" s="94"/>
      <c r="AX235" s="94"/>
      <c r="AY235" s="118"/>
      <c r="AZ235" s="94"/>
      <c r="BA235" s="94"/>
      <c r="BB235" s="94"/>
      <c r="BC235" s="94"/>
      <c r="BD235" s="94"/>
      <c r="BE235" s="94"/>
      <c r="BF235" s="94"/>
      <c r="BG235" s="94"/>
      <c r="BH235" s="94"/>
      <c r="BI235" s="94"/>
      <c r="BJ235" s="94"/>
      <c r="BK235" s="94"/>
      <c r="BL235" s="94"/>
      <c r="BM235" s="94"/>
      <c r="BN235" s="94"/>
      <c r="BO235" s="94"/>
      <c r="BP235" s="94"/>
      <c r="BQ235" s="94"/>
      <c r="BR235" s="94"/>
      <c r="BS235" s="94"/>
      <c r="BT235" s="94"/>
      <c r="BU235" s="94"/>
      <c r="BV235" s="94"/>
      <c r="BW235" s="94"/>
      <c r="BX235" s="94"/>
      <c r="BY235" s="94"/>
      <c r="BZ235" s="94"/>
      <c r="CA235" s="94"/>
      <c r="CB235" s="94"/>
    </row>
    <row r="236" spans="1:80" x14ac:dyDescent="0.25">
      <c r="A236" s="94"/>
      <c r="B236" s="142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94"/>
      <c r="AU236" s="94"/>
      <c r="AV236" s="94"/>
      <c r="AW236" s="94"/>
      <c r="AX236" s="94"/>
      <c r="AY236" s="118"/>
      <c r="AZ236" s="94"/>
      <c r="BA236" s="94"/>
      <c r="BB236" s="94"/>
      <c r="BC236" s="94"/>
      <c r="BD236" s="94"/>
      <c r="BE236" s="94"/>
      <c r="BF236" s="94"/>
      <c r="BG236" s="94"/>
      <c r="BH236" s="94"/>
      <c r="BI236" s="94"/>
      <c r="BJ236" s="94"/>
      <c r="BK236" s="94"/>
      <c r="BL236" s="94"/>
      <c r="BM236" s="94"/>
      <c r="BN236" s="94"/>
      <c r="BO236" s="94"/>
      <c r="BP236" s="94"/>
      <c r="BQ236" s="94"/>
      <c r="BR236" s="94"/>
      <c r="BS236" s="94"/>
      <c r="BT236" s="94"/>
      <c r="BU236" s="94"/>
      <c r="BV236" s="94"/>
      <c r="BW236" s="94"/>
      <c r="BX236" s="94"/>
      <c r="BY236" s="94"/>
      <c r="BZ236" s="94"/>
      <c r="CA236" s="94"/>
      <c r="CB236" s="94"/>
    </row>
    <row r="237" spans="1:80" x14ac:dyDescent="0.25">
      <c r="A237" s="94"/>
      <c r="B237" s="142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  <c r="AV237" s="94"/>
      <c r="AW237" s="94"/>
      <c r="AX237" s="94"/>
      <c r="AY237" s="118"/>
      <c r="AZ237" s="94"/>
      <c r="BA237" s="94"/>
      <c r="BB237" s="94"/>
      <c r="BC237" s="94"/>
      <c r="BD237" s="94"/>
      <c r="BE237" s="94"/>
      <c r="BF237" s="94"/>
      <c r="BG237" s="94"/>
      <c r="BH237" s="94"/>
      <c r="BI237" s="94"/>
      <c r="BJ237" s="94"/>
      <c r="BK237" s="94"/>
      <c r="BL237" s="94"/>
      <c r="BM237" s="94"/>
      <c r="BN237" s="94"/>
      <c r="BO237" s="94"/>
      <c r="BP237" s="94"/>
      <c r="BQ237" s="94"/>
      <c r="BR237" s="94"/>
      <c r="BS237" s="94"/>
      <c r="BT237" s="94"/>
      <c r="BU237" s="94"/>
      <c r="BV237" s="94"/>
      <c r="BW237" s="94"/>
      <c r="BX237" s="94"/>
      <c r="BY237" s="94"/>
      <c r="BZ237" s="94"/>
      <c r="CA237" s="94"/>
      <c r="CB237" s="94"/>
    </row>
    <row r="238" spans="1:80" x14ac:dyDescent="0.25">
      <c r="A238" s="94"/>
      <c r="B238" s="142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  <c r="AM238" s="94"/>
      <c r="AN238" s="94"/>
      <c r="AO238" s="94"/>
      <c r="AP238" s="94"/>
      <c r="AQ238" s="94"/>
      <c r="AR238" s="94"/>
      <c r="AS238" s="94"/>
      <c r="AT238" s="94"/>
      <c r="AU238" s="94"/>
      <c r="AV238" s="94"/>
      <c r="AW238" s="94"/>
      <c r="AX238" s="94"/>
      <c r="AY238" s="118"/>
      <c r="AZ238" s="94"/>
      <c r="BA238" s="94"/>
      <c r="BB238" s="94"/>
      <c r="BC238" s="94"/>
      <c r="BD238" s="94"/>
      <c r="BE238" s="94"/>
      <c r="BF238" s="94"/>
      <c r="BG238" s="94"/>
      <c r="BH238" s="94"/>
      <c r="BI238" s="94"/>
      <c r="BJ238" s="94"/>
      <c r="BK238" s="94"/>
      <c r="BL238" s="94"/>
      <c r="BM238" s="94"/>
      <c r="BN238" s="94"/>
      <c r="BO238" s="94"/>
      <c r="BP238" s="94"/>
      <c r="BQ238" s="94"/>
      <c r="BR238" s="94"/>
      <c r="BS238" s="94"/>
      <c r="BT238" s="94"/>
      <c r="BU238" s="94"/>
      <c r="BV238" s="94"/>
      <c r="BW238" s="94"/>
      <c r="BX238" s="94"/>
      <c r="BY238" s="94"/>
      <c r="BZ238" s="94"/>
      <c r="CA238" s="94"/>
      <c r="CB238" s="94"/>
    </row>
    <row r="239" spans="1:80" x14ac:dyDescent="0.25">
      <c r="A239" s="94"/>
      <c r="B239" s="142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  <c r="AN239" s="94"/>
      <c r="AO239" s="94"/>
      <c r="AP239" s="94"/>
      <c r="AQ239" s="94"/>
      <c r="AR239" s="94"/>
      <c r="AS239" s="94"/>
      <c r="AT239" s="94"/>
      <c r="AU239" s="94"/>
      <c r="AV239" s="94"/>
      <c r="AW239" s="94"/>
      <c r="AX239" s="94"/>
      <c r="AY239" s="118"/>
      <c r="AZ239" s="94"/>
      <c r="BA239" s="94"/>
      <c r="BB239" s="94"/>
      <c r="BC239" s="94"/>
      <c r="BD239" s="94"/>
      <c r="BE239" s="94"/>
      <c r="BF239" s="94"/>
      <c r="BG239" s="94"/>
      <c r="BH239" s="94"/>
      <c r="BI239" s="94"/>
      <c r="BJ239" s="94"/>
      <c r="BK239" s="94"/>
      <c r="BL239" s="94"/>
      <c r="BM239" s="94"/>
      <c r="BN239" s="94"/>
      <c r="BO239" s="94"/>
      <c r="BP239" s="94"/>
      <c r="BQ239" s="94"/>
      <c r="BR239" s="94"/>
      <c r="BS239" s="94"/>
      <c r="BT239" s="94"/>
      <c r="BU239" s="94"/>
      <c r="BV239" s="94"/>
      <c r="BW239" s="94"/>
      <c r="BX239" s="94"/>
      <c r="BY239" s="94"/>
      <c r="BZ239" s="94"/>
      <c r="CA239" s="94"/>
      <c r="CB239" s="94"/>
    </row>
    <row r="240" spans="1:80" x14ac:dyDescent="0.25">
      <c r="A240" s="94"/>
      <c r="B240" s="142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  <c r="AV240" s="94"/>
      <c r="AW240" s="94"/>
      <c r="AX240" s="94"/>
      <c r="AY240" s="118"/>
      <c r="AZ240" s="94"/>
      <c r="BA240" s="94"/>
      <c r="BB240" s="94"/>
      <c r="BC240" s="94"/>
      <c r="BD240" s="94"/>
      <c r="BE240" s="94"/>
      <c r="BF240" s="94"/>
      <c r="BG240" s="94"/>
      <c r="BH240" s="94"/>
      <c r="BI240" s="94"/>
      <c r="BJ240" s="94"/>
      <c r="BK240" s="94"/>
      <c r="BL240" s="94"/>
      <c r="BM240" s="94"/>
      <c r="BN240" s="94"/>
      <c r="BO240" s="94"/>
      <c r="BP240" s="94"/>
      <c r="BQ240" s="94"/>
      <c r="BR240" s="94"/>
      <c r="BS240" s="94"/>
      <c r="BT240" s="94"/>
      <c r="BU240" s="94"/>
      <c r="BV240" s="94"/>
      <c r="BW240" s="94"/>
      <c r="BX240" s="94"/>
      <c r="BY240" s="94"/>
      <c r="BZ240" s="94"/>
      <c r="CA240" s="94"/>
      <c r="CB240" s="94"/>
    </row>
    <row r="241" spans="1:80" x14ac:dyDescent="0.25">
      <c r="A241" s="94"/>
      <c r="B241" s="142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94"/>
      <c r="AU241" s="94"/>
      <c r="AV241" s="94"/>
      <c r="AW241" s="94"/>
      <c r="AX241" s="94"/>
      <c r="AY241" s="118"/>
      <c r="AZ241" s="94"/>
      <c r="BA241" s="94"/>
      <c r="BB241" s="94"/>
      <c r="BC241" s="94"/>
      <c r="BD241" s="94"/>
      <c r="BE241" s="94"/>
      <c r="BF241" s="94"/>
      <c r="BG241" s="94"/>
      <c r="BH241" s="94"/>
      <c r="BI241" s="94"/>
      <c r="BJ241" s="94"/>
      <c r="BK241" s="94"/>
      <c r="BL241" s="94"/>
      <c r="BM241" s="94"/>
      <c r="BN241" s="94"/>
      <c r="BO241" s="94"/>
      <c r="BP241" s="94"/>
      <c r="BQ241" s="94"/>
      <c r="BR241" s="94"/>
      <c r="BS241" s="94"/>
      <c r="BT241" s="94"/>
      <c r="BU241" s="94"/>
      <c r="BV241" s="94"/>
      <c r="BW241" s="94"/>
      <c r="BX241" s="94"/>
      <c r="BY241" s="94"/>
      <c r="BZ241" s="94"/>
      <c r="CA241" s="94"/>
      <c r="CB241" s="94"/>
    </row>
    <row r="242" spans="1:80" x14ac:dyDescent="0.25">
      <c r="A242" s="94"/>
      <c r="B242" s="142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94"/>
      <c r="AU242" s="94"/>
      <c r="AV242" s="94"/>
      <c r="AW242" s="94"/>
      <c r="AX242" s="94"/>
      <c r="AY242" s="118"/>
      <c r="AZ242" s="94"/>
      <c r="BA242" s="94"/>
      <c r="BB242" s="94"/>
      <c r="BC242" s="94"/>
      <c r="BD242" s="94"/>
      <c r="BE242" s="94"/>
      <c r="BF242" s="94"/>
      <c r="BG242" s="94"/>
      <c r="BH242" s="94"/>
      <c r="BI242" s="94"/>
      <c r="BJ242" s="94"/>
      <c r="BK242" s="94"/>
      <c r="BL242" s="94"/>
      <c r="BM242" s="94"/>
      <c r="BN242" s="94"/>
      <c r="BO242" s="94"/>
      <c r="BP242" s="94"/>
      <c r="BQ242" s="94"/>
      <c r="BR242" s="94"/>
      <c r="BS242" s="94"/>
      <c r="BT242" s="94"/>
      <c r="BU242" s="94"/>
      <c r="BV242" s="94"/>
      <c r="BW242" s="94"/>
      <c r="BX242" s="94"/>
      <c r="BY242" s="94"/>
      <c r="BZ242" s="94"/>
      <c r="CA242" s="94"/>
      <c r="CB242" s="94"/>
    </row>
    <row r="243" spans="1:80" x14ac:dyDescent="0.25">
      <c r="A243" s="94"/>
      <c r="B243" s="142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94"/>
      <c r="AU243" s="94"/>
      <c r="AV243" s="94"/>
      <c r="AW243" s="94"/>
      <c r="AX243" s="94"/>
      <c r="AY243" s="118"/>
      <c r="AZ243" s="94"/>
      <c r="BA243" s="94"/>
      <c r="BB243" s="94"/>
      <c r="BC243" s="94"/>
      <c r="BD243" s="94"/>
      <c r="BE243" s="94"/>
      <c r="BF243" s="94"/>
      <c r="BG243" s="94"/>
      <c r="BH243" s="94"/>
      <c r="BI243" s="94"/>
      <c r="BJ243" s="94"/>
      <c r="BK243" s="94"/>
      <c r="BL243" s="94"/>
      <c r="BM243" s="94"/>
      <c r="BN243" s="94"/>
      <c r="BO243" s="94"/>
      <c r="BP243" s="94"/>
      <c r="BQ243" s="94"/>
      <c r="BR243" s="94"/>
      <c r="BS243" s="94"/>
      <c r="BT243" s="94"/>
      <c r="BU243" s="94"/>
      <c r="BV243" s="94"/>
      <c r="BW243" s="94"/>
      <c r="BX243" s="94"/>
      <c r="BY243" s="94"/>
      <c r="BZ243" s="94"/>
      <c r="CA243" s="94"/>
      <c r="CB243" s="94"/>
    </row>
    <row r="244" spans="1:80" x14ac:dyDescent="0.25">
      <c r="A244" s="94"/>
      <c r="B244" s="142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94"/>
      <c r="AU244" s="94"/>
      <c r="AV244" s="94"/>
      <c r="AW244" s="94"/>
      <c r="AX244" s="94"/>
      <c r="AY244" s="118"/>
      <c r="AZ244" s="94"/>
      <c r="BA244" s="94"/>
      <c r="BB244" s="94"/>
      <c r="BC244" s="94"/>
      <c r="BD244" s="94"/>
      <c r="BE244" s="94"/>
      <c r="BF244" s="94"/>
      <c r="BG244" s="94"/>
      <c r="BH244" s="94"/>
      <c r="BI244" s="94"/>
      <c r="BJ244" s="94"/>
      <c r="BK244" s="94"/>
      <c r="BL244" s="94"/>
      <c r="BM244" s="94"/>
      <c r="BN244" s="94"/>
      <c r="BO244" s="94"/>
      <c r="BP244" s="94"/>
      <c r="BQ244" s="94"/>
      <c r="BR244" s="94"/>
      <c r="BS244" s="94"/>
      <c r="BT244" s="94"/>
      <c r="BU244" s="94"/>
      <c r="BV244" s="94"/>
      <c r="BW244" s="94"/>
      <c r="BX244" s="94"/>
      <c r="BY244" s="94"/>
      <c r="BZ244" s="94"/>
      <c r="CA244" s="94"/>
      <c r="CB244" s="94"/>
    </row>
    <row r="245" spans="1:80" x14ac:dyDescent="0.25">
      <c r="A245" s="94"/>
      <c r="B245" s="142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4"/>
      <c r="AL245" s="94"/>
      <c r="AM245" s="94"/>
      <c r="AN245" s="94"/>
      <c r="AO245" s="94"/>
      <c r="AP245" s="94"/>
      <c r="AQ245" s="94"/>
      <c r="AR245" s="94"/>
      <c r="AS245" s="94"/>
      <c r="AT245" s="94"/>
      <c r="AU245" s="94"/>
      <c r="AV245" s="94"/>
      <c r="AW245" s="94"/>
      <c r="AX245" s="94"/>
      <c r="AY245" s="118"/>
      <c r="AZ245" s="94"/>
      <c r="BA245" s="94"/>
      <c r="BB245" s="94"/>
      <c r="BC245" s="94"/>
      <c r="BD245" s="94"/>
      <c r="BE245" s="94"/>
      <c r="BF245" s="94"/>
      <c r="BG245" s="94"/>
      <c r="BH245" s="94"/>
      <c r="BI245" s="94"/>
      <c r="BJ245" s="94"/>
      <c r="BK245" s="94"/>
      <c r="BL245" s="94"/>
      <c r="BM245" s="94"/>
      <c r="BN245" s="94"/>
      <c r="BO245" s="94"/>
      <c r="BP245" s="94"/>
      <c r="BQ245" s="94"/>
      <c r="BR245" s="94"/>
      <c r="BS245" s="94"/>
      <c r="BT245" s="94"/>
      <c r="BU245" s="94"/>
      <c r="BV245" s="94"/>
      <c r="BW245" s="94"/>
      <c r="BX245" s="94"/>
      <c r="BY245" s="94"/>
      <c r="BZ245" s="94"/>
      <c r="CA245" s="94"/>
      <c r="CB245" s="94"/>
    </row>
    <row r="246" spans="1:80" x14ac:dyDescent="0.25">
      <c r="A246" s="94"/>
      <c r="B246" s="142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4"/>
      <c r="AL246" s="94"/>
      <c r="AM246" s="94"/>
      <c r="AN246" s="94"/>
      <c r="AO246" s="94"/>
      <c r="AP246" s="94"/>
      <c r="AQ246" s="94"/>
      <c r="AR246" s="94"/>
      <c r="AS246" s="94"/>
      <c r="AT246" s="94"/>
      <c r="AU246" s="94"/>
      <c r="AV246" s="94"/>
      <c r="AW246" s="94"/>
      <c r="AX246" s="94"/>
      <c r="AY246" s="118"/>
      <c r="AZ246" s="94"/>
      <c r="BA246" s="94"/>
      <c r="BB246" s="94"/>
      <c r="BC246" s="94"/>
      <c r="BD246" s="94"/>
      <c r="BE246" s="94"/>
      <c r="BF246" s="94"/>
      <c r="BG246" s="94"/>
      <c r="BH246" s="94"/>
      <c r="BI246" s="94"/>
      <c r="BJ246" s="94"/>
      <c r="BK246" s="94"/>
      <c r="BL246" s="94"/>
      <c r="BM246" s="94"/>
      <c r="BN246" s="94"/>
      <c r="BO246" s="94"/>
      <c r="BP246" s="94"/>
      <c r="BQ246" s="94"/>
      <c r="BR246" s="94"/>
      <c r="BS246" s="94"/>
      <c r="BT246" s="94"/>
      <c r="BU246" s="94"/>
      <c r="BV246" s="94"/>
      <c r="BW246" s="94"/>
      <c r="BX246" s="94"/>
      <c r="BY246" s="94"/>
      <c r="BZ246" s="94"/>
      <c r="CA246" s="94"/>
      <c r="CB246" s="94"/>
    </row>
    <row r="247" spans="1:80" x14ac:dyDescent="0.25">
      <c r="A247" s="94"/>
      <c r="B247" s="142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4"/>
      <c r="AL247" s="94"/>
      <c r="AM247" s="94"/>
      <c r="AN247" s="94"/>
      <c r="AO247" s="94"/>
      <c r="AP247" s="94"/>
      <c r="AQ247" s="94"/>
      <c r="AR247" s="94"/>
      <c r="AS247" s="94"/>
      <c r="AT247" s="94"/>
      <c r="AU247" s="94"/>
      <c r="AV247" s="94"/>
      <c r="AW247" s="94"/>
      <c r="AX247" s="94"/>
      <c r="AY247" s="118"/>
      <c r="AZ247" s="94"/>
      <c r="BA247" s="94"/>
      <c r="BB247" s="94"/>
      <c r="BC247" s="94"/>
      <c r="BD247" s="94"/>
      <c r="BE247" s="94"/>
      <c r="BF247" s="94"/>
      <c r="BG247" s="94"/>
      <c r="BH247" s="94"/>
      <c r="BI247" s="94"/>
      <c r="BJ247" s="94"/>
      <c r="BK247" s="94"/>
      <c r="BL247" s="94"/>
      <c r="BM247" s="94"/>
      <c r="BN247" s="94"/>
      <c r="BO247" s="94"/>
      <c r="BP247" s="94"/>
      <c r="BQ247" s="94"/>
      <c r="BR247" s="94"/>
      <c r="BS247" s="94"/>
      <c r="BT247" s="94"/>
      <c r="BU247" s="94"/>
      <c r="BV247" s="94"/>
      <c r="BW247" s="94"/>
      <c r="BX247" s="94"/>
      <c r="BY247" s="94"/>
      <c r="BZ247" s="94"/>
      <c r="CA247" s="94"/>
      <c r="CB247" s="94"/>
    </row>
    <row r="248" spans="1:80" x14ac:dyDescent="0.25">
      <c r="A248" s="94"/>
      <c r="B248" s="142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4"/>
      <c r="AM248" s="94"/>
      <c r="AN248" s="94"/>
      <c r="AO248" s="94"/>
      <c r="AP248" s="94"/>
      <c r="AQ248" s="94"/>
      <c r="AR248" s="94"/>
      <c r="AS248" s="94"/>
      <c r="AT248" s="94"/>
      <c r="AU248" s="94"/>
      <c r="AV248" s="94"/>
      <c r="AW248" s="94"/>
      <c r="AX248" s="94"/>
      <c r="AY248" s="118"/>
      <c r="AZ248" s="94"/>
      <c r="BA248" s="94"/>
      <c r="BB248" s="94"/>
      <c r="BC248" s="94"/>
      <c r="BD248" s="94"/>
      <c r="BE248" s="94"/>
      <c r="BF248" s="94"/>
      <c r="BG248" s="94"/>
      <c r="BH248" s="94"/>
      <c r="BI248" s="94"/>
      <c r="BJ248" s="94"/>
      <c r="BK248" s="94"/>
      <c r="BL248" s="94"/>
      <c r="BM248" s="94"/>
      <c r="BN248" s="94"/>
      <c r="BO248" s="94"/>
      <c r="BP248" s="94"/>
      <c r="BQ248" s="94"/>
      <c r="BR248" s="94"/>
      <c r="BS248" s="94"/>
      <c r="BT248" s="94"/>
      <c r="BU248" s="94"/>
      <c r="BV248" s="94"/>
      <c r="BW248" s="94"/>
      <c r="BX248" s="94"/>
      <c r="BY248" s="94"/>
      <c r="BZ248" s="94"/>
      <c r="CA248" s="94"/>
      <c r="CB248" s="94"/>
    </row>
    <row r="249" spans="1:80" x14ac:dyDescent="0.25">
      <c r="A249" s="94"/>
      <c r="B249" s="142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4"/>
      <c r="AL249" s="94"/>
      <c r="AM249" s="94"/>
      <c r="AN249" s="94"/>
      <c r="AO249" s="94"/>
      <c r="AP249" s="94"/>
      <c r="AQ249" s="94"/>
      <c r="AR249" s="94"/>
      <c r="AS249" s="94"/>
      <c r="AT249" s="94"/>
      <c r="AU249" s="94"/>
      <c r="AV249" s="94"/>
      <c r="AW249" s="94"/>
      <c r="AX249" s="94"/>
      <c r="AY249" s="118"/>
      <c r="AZ249" s="94"/>
      <c r="BA249" s="94"/>
      <c r="BB249" s="94"/>
      <c r="BC249" s="94"/>
      <c r="BD249" s="94"/>
      <c r="BE249" s="94"/>
      <c r="BF249" s="94"/>
      <c r="BG249" s="94"/>
      <c r="BH249" s="94"/>
      <c r="BI249" s="94"/>
      <c r="BJ249" s="94"/>
      <c r="BK249" s="94"/>
      <c r="BL249" s="94"/>
      <c r="BM249" s="94"/>
      <c r="BN249" s="94"/>
      <c r="BO249" s="94"/>
      <c r="BP249" s="94"/>
      <c r="BQ249" s="94"/>
      <c r="BR249" s="94"/>
      <c r="BS249" s="94"/>
      <c r="BT249" s="94"/>
      <c r="BU249" s="94"/>
      <c r="BV249" s="94"/>
      <c r="BW249" s="94"/>
      <c r="BX249" s="94"/>
      <c r="BY249" s="94"/>
      <c r="BZ249" s="94"/>
      <c r="CA249" s="94"/>
      <c r="CB249" s="94"/>
    </row>
    <row r="250" spans="1:80" x14ac:dyDescent="0.25">
      <c r="A250" s="94"/>
      <c r="B250" s="142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4"/>
      <c r="AL250" s="94"/>
      <c r="AM250" s="94"/>
      <c r="AN250" s="94"/>
      <c r="AO250" s="94"/>
      <c r="AP250" s="94"/>
      <c r="AQ250" s="94"/>
      <c r="AR250" s="94"/>
      <c r="AS250" s="94"/>
      <c r="AT250" s="94"/>
      <c r="AU250" s="94"/>
      <c r="AV250" s="94"/>
      <c r="AW250" s="94"/>
      <c r="AX250" s="94"/>
      <c r="AY250" s="118"/>
      <c r="AZ250" s="94"/>
      <c r="BA250" s="94"/>
      <c r="BB250" s="94"/>
      <c r="BC250" s="94"/>
      <c r="BD250" s="94"/>
      <c r="BE250" s="94"/>
      <c r="BF250" s="94"/>
      <c r="BG250" s="94"/>
      <c r="BH250" s="94"/>
      <c r="BI250" s="94"/>
      <c r="BJ250" s="94"/>
      <c r="BK250" s="94"/>
      <c r="BL250" s="94"/>
      <c r="BM250" s="94"/>
      <c r="BN250" s="94"/>
      <c r="BO250" s="94"/>
      <c r="BP250" s="94"/>
      <c r="BQ250" s="94"/>
      <c r="BR250" s="94"/>
      <c r="BS250" s="94"/>
      <c r="BT250" s="94"/>
      <c r="BU250" s="94"/>
      <c r="BV250" s="94"/>
      <c r="BW250" s="94"/>
      <c r="BX250" s="94"/>
      <c r="BY250" s="94"/>
      <c r="BZ250" s="94"/>
      <c r="CA250" s="94"/>
      <c r="CB250" s="94"/>
    </row>
    <row r="251" spans="1:80" x14ac:dyDescent="0.25">
      <c r="A251" s="94"/>
      <c r="B251" s="142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4"/>
      <c r="AL251" s="94"/>
      <c r="AM251" s="94"/>
      <c r="AN251" s="94"/>
      <c r="AO251" s="94"/>
      <c r="AP251" s="94"/>
      <c r="AQ251" s="94"/>
      <c r="AR251" s="94"/>
      <c r="AS251" s="94"/>
      <c r="AT251" s="94"/>
      <c r="AU251" s="94"/>
      <c r="AV251" s="94"/>
      <c r="AW251" s="94"/>
      <c r="AX251" s="94"/>
      <c r="AY251" s="118"/>
      <c r="AZ251" s="94"/>
      <c r="BA251" s="94"/>
      <c r="BB251" s="94"/>
      <c r="BC251" s="94"/>
      <c r="BD251" s="94"/>
      <c r="BE251" s="94"/>
      <c r="BF251" s="94"/>
      <c r="BG251" s="94"/>
      <c r="BH251" s="94"/>
      <c r="BI251" s="94"/>
      <c r="BJ251" s="94"/>
      <c r="BK251" s="94"/>
      <c r="BL251" s="94"/>
      <c r="BM251" s="94"/>
      <c r="BN251" s="94"/>
      <c r="BO251" s="94"/>
      <c r="BP251" s="94"/>
      <c r="BQ251" s="94"/>
      <c r="BR251" s="94"/>
      <c r="BS251" s="94"/>
      <c r="BT251" s="94"/>
      <c r="BU251" s="94"/>
      <c r="BV251" s="94"/>
      <c r="BW251" s="94"/>
      <c r="BX251" s="94"/>
      <c r="BY251" s="94"/>
      <c r="BZ251" s="94"/>
      <c r="CA251" s="94"/>
      <c r="CB251" s="94"/>
    </row>
    <row r="252" spans="1:80" x14ac:dyDescent="0.25">
      <c r="A252" s="94"/>
      <c r="B252" s="142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94"/>
      <c r="AU252" s="94"/>
      <c r="AV252" s="94"/>
      <c r="AW252" s="94"/>
      <c r="AX252" s="94"/>
      <c r="AY252" s="118"/>
      <c r="AZ252" s="94"/>
      <c r="BA252" s="94"/>
      <c r="BB252" s="94"/>
      <c r="BC252" s="94"/>
      <c r="BD252" s="94"/>
      <c r="BE252" s="94"/>
      <c r="BF252" s="94"/>
      <c r="BG252" s="94"/>
      <c r="BH252" s="94"/>
      <c r="BI252" s="94"/>
      <c r="BJ252" s="94"/>
      <c r="BK252" s="94"/>
      <c r="BL252" s="94"/>
      <c r="BM252" s="94"/>
      <c r="BN252" s="94"/>
      <c r="BO252" s="94"/>
      <c r="BP252" s="94"/>
      <c r="BQ252" s="94"/>
      <c r="BR252" s="94"/>
      <c r="BS252" s="94"/>
      <c r="BT252" s="94"/>
      <c r="BU252" s="94"/>
      <c r="BV252" s="94"/>
      <c r="BW252" s="94"/>
      <c r="BX252" s="94"/>
      <c r="BY252" s="94"/>
      <c r="BZ252" s="94"/>
      <c r="CA252" s="94"/>
      <c r="CB252" s="94"/>
    </row>
    <row r="253" spans="1:80" x14ac:dyDescent="0.25">
      <c r="A253" s="94"/>
      <c r="B253" s="142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94"/>
      <c r="AU253" s="94"/>
      <c r="AV253" s="94"/>
      <c r="AW253" s="94"/>
      <c r="AX253" s="94"/>
      <c r="AY253" s="118"/>
      <c r="AZ253" s="94"/>
      <c r="BA253" s="94"/>
      <c r="BB253" s="94"/>
      <c r="BC253" s="94"/>
      <c r="BD253" s="94"/>
      <c r="BE253" s="94"/>
      <c r="BF253" s="94"/>
      <c r="BG253" s="94"/>
      <c r="BH253" s="94"/>
      <c r="BI253" s="94"/>
      <c r="BJ253" s="94"/>
      <c r="BK253" s="94"/>
      <c r="BL253" s="94"/>
      <c r="BM253" s="94"/>
      <c r="BN253" s="94"/>
      <c r="BO253" s="94"/>
      <c r="BP253" s="94"/>
      <c r="BQ253" s="94"/>
      <c r="BR253" s="94"/>
      <c r="BS253" s="94"/>
      <c r="BT253" s="94"/>
      <c r="BU253" s="94"/>
      <c r="BV253" s="94"/>
      <c r="BW253" s="94"/>
      <c r="BX253" s="94"/>
      <c r="BY253" s="94"/>
      <c r="BZ253" s="94"/>
      <c r="CA253" s="94"/>
      <c r="CB253" s="94"/>
    </row>
    <row r="254" spans="1:80" x14ac:dyDescent="0.25">
      <c r="A254" s="94"/>
      <c r="B254" s="142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94"/>
      <c r="AU254" s="94"/>
      <c r="AV254" s="94"/>
      <c r="AW254" s="94"/>
      <c r="AX254" s="94"/>
      <c r="AY254" s="118"/>
      <c r="AZ254" s="94"/>
      <c r="BA254" s="94"/>
      <c r="BB254" s="94"/>
      <c r="BC254" s="94"/>
      <c r="BD254" s="94"/>
      <c r="BE254" s="94"/>
      <c r="BF254" s="94"/>
      <c r="BG254" s="94"/>
      <c r="BH254" s="94"/>
      <c r="BI254" s="94"/>
      <c r="BJ254" s="94"/>
      <c r="BK254" s="94"/>
      <c r="BL254" s="94"/>
      <c r="BM254" s="94"/>
      <c r="BN254" s="94"/>
      <c r="BO254" s="94"/>
      <c r="BP254" s="94"/>
      <c r="BQ254" s="94"/>
      <c r="BR254" s="94"/>
      <c r="BS254" s="94"/>
      <c r="BT254" s="94"/>
      <c r="BU254" s="94"/>
      <c r="BV254" s="94"/>
      <c r="BW254" s="94"/>
      <c r="BX254" s="94"/>
      <c r="BY254" s="94"/>
      <c r="BZ254" s="94"/>
      <c r="CA254" s="94"/>
      <c r="CB254" s="94"/>
    </row>
  </sheetData>
  <mergeCells count="52">
    <mergeCell ref="I55:P55"/>
    <mergeCell ref="AA55:AH55"/>
    <mergeCell ref="V57:AH60"/>
    <mergeCell ref="S48:AM48"/>
    <mergeCell ref="S49:AM49"/>
    <mergeCell ref="S50:AM50"/>
    <mergeCell ref="S51:AM51"/>
    <mergeCell ref="S52:AM52"/>
    <mergeCell ref="S53:AM53"/>
    <mergeCell ref="S36:T36"/>
    <mergeCell ref="U36:AC36"/>
    <mergeCell ref="AK36:AM36"/>
    <mergeCell ref="S47:AM47"/>
    <mergeCell ref="S37:AC38"/>
    <mergeCell ref="AD37:AJ38"/>
    <mergeCell ref="AK37:AM38"/>
    <mergeCell ref="S40:T40"/>
    <mergeCell ref="U40:AC40"/>
    <mergeCell ref="AK40:AM40"/>
    <mergeCell ref="S41:AC42"/>
    <mergeCell ref="AD41:AJ42"/>
    <mergeCell ref="AK41:AM42"/>
    <mergeCell ref="S45:AM45"/>
    <mergeCell ref="S46:AM46"/>
    <mergeCell ref="S32:T32"/>
    <mergeCell ref="U32:AC32"/>
    <mergeCell ref="AK32:AM32"/>
    <mergeCell ref="S33:AC34"/>
    <mergeCell ref="AD33:AJ34"/>
    <mergeCell ref="AK33:AM34"/>
    <mergeCell ref="AD27:AJ28"/>
    <mergeCell ref="AK27:AM28"/>
    <mergeCell ref="AN27:AN28"/>
    <mergeCell ref="S29:AC30"/>
    <mergeCell ref="AD29:AJ30"/>
    <mergeCell ref="AK29:AM30"/>
    <mergeCell ref="AY1:AY61"/>
    <mergeCell ref="C6:AN6"/>
    <mergeCell ref="R8:AM8"/>
    <mergeCell ref="U10:AN10"/>
    <mergeCell ref="I14:AB14"/>
    <mergeCell ref="AC14:AD14"/>
    <mergeCell ref="AE14:AM14"/>
    <mergeCell ref="F16:T16"/>
    <mergeCell ref="AA16:AE16"/>
    <mergeCell ref="F18:T18"/>
    <mergeCell ref="AA18:AE18"/>
    <mergeCell ref="F20:T20"/>
    <mergeCell ref="Y20:AM20"/>
    <mergeCell ref="I22:AM22"/>
    <mergeCell ref="S27:T28"/>
    <mergeCell ref="U27:AC28"/>
  </mergeCells>
  <conditionalFormatting sqref="AN27:AN28">
    <cfRule type="cellIs" dxfId="71" priority="10" operator="equal">
      <formula>1</formula>
    </cfRule>
    <cfRule type="cellIs" dxfId="70" priority="11" operator="equal">
      <formula>0</formula>
    </cfRule>
  </conditionalFormatting>
  <conditionalFormatting sqref="AN32">
    <cfRule type="cellIs" dxfId="69" priority="8" operator="equal">
      <formula>1</formula>
    </cfRule>
    <cfRule type="cellIs" dxfId="68" priority="9" operator="equal">
      <formula>0</formula>
    </cfRule>
  </conditionalFormatting>
  <conditionalFormatting sqref="AN36">
    <cfRule type="cellIs" dxfId="67" priority="6" operator="equal">
      <formula>1</formula>
    </cfRule>
    <cfRule type="cellIs" dxfId="66" priority="7" operator="equal">
      <formula>0</formula>
    </cfRule>
  </conditionalFormatting>
  <conditionalFormatting sqref="AN40">
    <cfRule type="cellIs" dxfId="65" priority="4" operator="equal">
      <formula>1</formula>
    </cfRule>
    <cfRule type="cellIs" dxfId="64" priority="5" operator="equal">
      <formula>0</formula>
    </cfRule>
  </conditionalFormatting>
  <conditionalFormatting sqref="AU10:AU11">
    <cfRule type="cellIs" dxfId="63" priority="3" operator="equal">
      <formula>3</formula>
    </cfRule>
  </conditionalFormatting>
  <conditionalFormatting sqref="AX10:AX11">
    <cfRule type="cellIs" dxfId="62" priority="2" operator="equal">
      <formula>1</formula>
    </cfRule>
  </conditionalFormatting>
  <conditionalFormatting sqref="BA10:BA11">
    <cfRule type="cellIs" dxfId="61" priority="1" operator="equal">
      <formula>2</formula>
    </cfRule>
  </conditionalFormatting>
  <pageMargins left="0.25" right="0.25" top="0.75" bottom="0.75" header="0.3" footer="0.3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 moveWithCells="1">
                  <from>
                    <xdr:col>29</xdr:col>
                    <xdr:colOff>85725</xdr:colOff>
                    <xdr:row>26</xdr:row>
                    <xdr:rowOff>57150</xdr:rowOff>
                  </from>
                  <to>
                    <xdr:col>35</xdr:col>
                    <xdr:colOff>142875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locked="0" defaultSize="0" autoLine="0" autoPict="0">
                <anchor moveWithCells="1">
                  <from>
                    <xdr:col>29</xdr:col>
                    <xdr:colOff>85725</xdr:colOff>
                    <xdr:row>31</xdr:row>
                    <xdr:rowOff>28575</xdr:rowOff>
                  </from>
                  <to>
                    <xdr:col>35</xdr:col>
                    <xdr:colOff>142875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Drop Down 3">
              <controlPr locked="0" defaultSize="0" autoLine="0" autoPict="0">
                <anchor moveWithCells="1">
                  <from>
                    <xdr:col>29</xdr:col>
                    <xdr:colOff>95250</xdr:colOff>
                    <xdr:row>39</xdr:row>
                    <xdr:rowOff>28575</xdr:rowOff>
                  </from>
                  <to>
                    <xdr:col>35</xdr:col>
                    <xdr:colOff>152400</xdr:colOff>
                    <xdr:row>39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Drop Down 4">
              <controlPr locked="0" defaultSize="0" autoLine="0" autoPict="0">
                <anchor moveWithCells="1">
                  <from>
                    <xdr:col>29</xdr:col>
                    <xdr:colOff>95250</xdr:colOff>
                    <xdr:row>35</xdr:row>
                    <xdr:rowOff>28575</xdr:rowOff>
                  </from>
                  <to>
                    <xdr:col>35</xdr:col>
                    <xdr:colOff>152400</xdr:colOff>
                    <xdr:row>35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theme="9" tint="0.39997558519241921"/>
  </sheetPr>
  <dimension ref="A1:EX254"/>
  <sheetViews>
    <sheetView showGridLines="0" topLeftCell="A16" zoomScaleNormal="100" workbookViewId="0">
      <selection activeCell="U36" sqref="U36:AC36"/>
    </sheetView>
  </sheetViews>
  <sheetFormatPr defaultRowHeight="15" x14ac:dyDescent="0.25"/>
  <cols>
    <col min="1" max="1" width="2.85546875" style="101" customWidth="1"/>
    <col min="2" max="2" width="3.7109375" style="143" hidden="1" customWidth="1"/>
    <col min="3" max="40" width="2.5703125" style="101" customWidth="1"/>
    <col min="41" max="49" width="9.140625" style="101"/>
    <col min="50" max="50" width="5" style="101" customWidth="1"/>
    <col min="51" max="51" width="6" customWidth="1"/>
    <col min="52" max="52" width="4.5703125" style="101" customWidth="1"/>
    <col min="53" max="56" width="9.140625" style="101"/>
    <col min="57" max="57" width="0" style="101" hidden="1" customWidth="1"/>
    <col min="58" max="16384" width="9.140625" style="101"/>
  </cols>
  <sheetData>
    <row r="1" spans="1:154" ht="12" customHeight="1" x14ac:dyDescent="0.25">
      <c r="A1" s="94"/>
      <c r="B1" s="140"/>
      <c r="C1" s="96" t="s">
        <v>0</v>
      </c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 t="s">
        <v>1</v>
      </c>
      <c r="Q1" s="98"/>
      <c r="R1" s="98"/>
      <c r="S1" s="98"/>
      <c r="T1" s="98"/>
      <c r="U1" s="98"/>
      <c r="V1" s="98"/>
      <c r="W1" s="98"/>
      <c r="X1" s="97"/>
      <c r="Y1" s="97"/>
      <c r="Z1" s="97"/>
      <c r="AA1" s="97"/>
      <c r="AB1" s="97"/>
      <c r="AC1" s="97"/>
      <c r="AD1" s="97"/>
      <c r="AE1" s="97"/>
      <c r="AF1" s="100" t="s">
        <v>44</v>
      </c>
      <c r="AG1" s="97"/>
      <c r="AH1" s="97"/>
      <c r="AI1" s="97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531" t="s">
        <v>5</v>
      </c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</row>
    <row r="2" spans="1:154" ht="12" customHeight="1" x14ac:dyDescent="0.25">
      <c r="A2" s="94"/>
      <c r="B2" s="140"/>
      <c r="C2" s="104" t="s">
        <v>3</v>
      </c>
      <c r="D2" s="97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9" t="s">
        <v>4</v>
      </c>
      <c r="Q2" s="98"/>
      <c r="R2" s="98"/>
      <c r="S2" s="98"/>
      <c r="T2" s="98"/>
      <c r="U2" s="98"/>
      <c r="V2" s="98"/>
      <c r="W2" s="98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531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</row>
    <row r="3" spans="1:154" ht="12" customHeight="1" x14ac:dyDescent="0.25">
      <c r="A3" s="94"/>
      <c r="B3" s="140"/>
      <c r="C3" s="104" t="s">
        <v>6</v>
      </c>
      <c r="D3" s="97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531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</row>
    <row r="4" spans="1:154" ht="1.5" customHeight="1" x14ac:dyDescent="0.25">
      <c r="A4" s="94"/>
      <c r="B4" s="140"/>
      <c r="C4" s="10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531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</row>
    <row r="5" spans="1:154" ht="1.5" customHeight="1" x14ac:dyDescent="0.25">
      <c r="A5" s="94"/>
      <c r="B5" s="140"/>
      <c r="C5" s="105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531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</row>
    <row r="6" spans="1:154" ht="15" customHeight="1" x14ac:dyDescent="0.25">
      <c r="A6" s="94"/>
      <c r="B6" s="140"/>
      <c r="C6" s="577" t="s">
        <v>60</v>
      </c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7"/>
      <c r="AA6" s="577"/>
      <c r="AB6" s="577"/>
      <c r="AC6" s="577"/>
      <c r="AD6" s="577"/>
      <c r="AE6" s="577"/>
      <c r="AF6" s="577"/>
      <c r="AG6" s="577"/>
      <c r="AH6" s="577"/>
      <c r="AI6" s="577"/>
      <c r="AJ6" s="577"/>
      <c r="AK6" s="577"/>
      <c r="AL6" s="577"/>
      <c r="AM6" s="577"/>
      <c r="AN6" s="577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531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</row>
    <row r="7" spans="1:154" ht="2.25" customHeight="1" x14ac:dyDescent="0.25">
      <c r="A7" s="94"/>
      <c r="B7" s="140"/>
      <c r="C7" s="107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8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531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</row>
    <row r="8" spans="1:154" ht="21" customHeight="1" x14ac:dyDescent="0.35">
      <c r="A8" s="94"/>
      <c r="B8" s="140"/>
      <c r="C8" s="110" t="s">
        <v>7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R8" s="576" t="str">
        <f>IF('A - DEFINICE SD'!S7&lt;&gt;"",'A - DEFINICE SD'!S7,"")</f>
        <v/>
      </c>
      <c r="S8" s="576"/>
      <c r="T8" s="576"/>
      <c r="U8" s="576"/>
      <c r="V8" s="576"/>
      <c r="W8" s="576"/>
      <c r="X8" s="576"/>
      <c r="Y8" s="576"/>
      <c r="Z8" s="576"/>
      <c r="AA8" s="576"/>
      <c r="AB8" s="576"/>
      <c r="AC8" s="576"/>
      <c r="AD8" s="576"/>
      <c r="AE8" s="576"/>
      <c r="AF8" s="576"/>
      <c r="AG8" s="576"/>
      <c r="AH8" s="576"/>
      <c r="AI8" s="576"/>
      <c r="AJ8" s="576"/>
      <c r="AK8" s="576"/>
      <c r="AL8" s="576"/>
      <c r="AM8" s="576"/>
      <c r="AN8" s="108"/>
      <c r="AO8" s="102"/>
      <c r="AP8" s="111" t="s">
        <v>46</v>
      </c>
      <c r="AQ8" s="102"/>
      <c r="AR8" s="102"/>
      <c r="AS8" s="102"/>
      <c r="AT8" s="102"/>
      <c r="AU8" s="102"/>
      <c r="AV8" s="102"/>
      <c r="AW8" s="102"/>
      <c r="AX8" s="102"/>
      <c r="AY8" s="531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</row>
    <row r="9" spans="1:154" ht="6.75" customHeight="1" x14ac:dyDescent="0.25">
      <c r="A9" s="94"/>
      <c r="B9" s="140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8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531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</row>
    <row r="10" spans="1:154" customFormat="1" ht="12" customHeight="1" x14ac:dyDescent="0.25">
      <c r="A10" s="94"/>
      <c r="B10" s="141"/>
      <c r="C10" s="113" t="s">
        <v>8</v>
      </c>
      <c r="D10" s="113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581" t="str">
        <f>IF('A - DEFINICE SD'!U9&lt;&gt;"",'A - DEFINICE SD'!U9,"")</f>
        <v/>
      </c>
      <c r="V10" s="582"/>
      <c r="W10" s="582"/>
      <c r="X10" s="582"/>
      <c r="Y10" s="582"/>
      <c r="Z10" s="582"/>
      <c r="AA10" s="582"/>
      <c r="AB10" s="582"/>
      <c r="AC10" s="582"/>
      <c r="AD10" s="582"/>
      <c r="AE10" s="582"/>
      <c r="AF10" s="582"/>
      <c r="AG10" s="582"/>
      <c r="AH10" s="582"/>
      <c r="AI10" s="582"/>
      <c r="AJ10" s="582"/>
      <c r="AK10" s="582"/>
      <c r="AL10" s="582"/>
      <c r="AM10" s="582"/>
      <c r="AN10" s="583"/>
      <c r="AO10" s="115"/>
      <c r="AP10" s="116"/>
      <c r="AQ10" s="116"/>
      <c r="AR10" s="116"/>
      <c r="AS10" s="116"/>
      <c r="AT10" s="116"/>
      <c r="AU10" s="117">
        <f>$AU$2</f>
        <v>0</v>
      </c>
      <c r="AV10" s="116"/>
      <c r="AW10" s="116"/>
      <c r="AX10" s="117">
        <f>$AX$2</f>
        <v>0</v>
      </c>
      <c r="AY10" s="531"/>
      <c r="AZ10" s="118"/>
      <c r="BA10" s="119">
        <f>$BA$2</f>
        <v>0</v>
      </c>
      <c r="BB10" s="118"/>
      <c r="BC10" s="94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</row>
    <row r="11" spans="1:154" customFormat="1" ht="6" customHeight="1" x14ac:dyDescent="0.25">
      <c r="A11" s="94"/>
      <c r="B11" s="141"/>
      <c r="C11" s="120"/>
      <c r="D11" s="120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15"/>
      <c r="AP11" s="116"/>
      <c r="AQ11" s="116"/>
      <c r="AR11" s="116"/>
      <c r="AS11" s="116"/>
      <c r="AT11" s="116"/>
      <c r="AU11" s="117">
        <f>$AU$2</f>
        <v>0</v>
      </c>
      <c r="AV11" s="116"/>
      <c r="AW11" s="116"/>
      <c r="AX11" s="117">
        <f>$AX$2</f>
        <v>0</v>
      </c>
      <c r="AY11" s="531"/>
      <c r="AZ11" s="118"/>
      <c r="BA11" s="119">
        <f>$BA$2</f>
        <v>0</v>
      </c>
      <c r="BB11" s="118"/>
      <c r="BC11" s="94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</row>
    <row r="12" spans="1:154" ht="15" customHeight="1" x14ac:dyDescent="0.25">
      <c r="A12" s="94"/>
      <c r="B12" s="140"/>
      <c r="C12" s="123" t="s">
        <v>9</v>
      </c>
      <c r="D12" s="108"/>
      <c r="E12" s="108"/>
      <c r="F12" s="108"/>
      <c r="G12" s="108"/>
      <c r="H12" s="108"/>
      <c r="I12" s="108"/>
      <c r="J12" s="108"/>
      <c r="K12" s="108"/>
      <c r="L12" s="124" t="s">
        <v>230</v>
      </c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531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</row>
    <row r="13" spans="1:154" ht="2.25" customHeight="1" x14ac:dyDescent="0.25">
      <c r="A13" s="94"/>
      <c r="B13" s="140"/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8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531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</row>
    <row r="14" spans="1:154" ht="17.25" customHeight="1" x14ac:dyDescent="0.25">
      <c r="A14" s="94"/>
      <c r="B14" s="140"/>
      <c r="C14" s="125" t="s">
        <v>10</v>
      </c>
      <c r="D14" s="99"/>
      <c r="E14" s="99"/>
      <c r="F14" s="99"/>
      <c r="G14" s="99"/>
      <c r="H14" s="99"/>
      <c r="I14" s="572" t="str">
        <f>IF('A - DEFINICE SD'!J13&lt;&gt;"",'A - DEFINICE SD'!J13,"")</f>
        <v/>
      </c>
      <c r="J14" s="572"/>
      <c r="K14" s="572"/>
      <c r="L14" s="572"/>
      <c r="M14" s="572"/>
      <c r="N14" s="572"/>
      <c r="O14" s="572"/>
      <c r="P14" s="572"/>
      <c r="Q14" s="572"/>
      <c r="R14" s="572"/>
      <c r="S14" s="572"/>
      <c r="T14" s="572"/>
      <c r="U14" s="572"/>
      <c r="V14" s="572"/>
      <c r="W14" s="572"/>
      <c r="X14" s="572"/>
      <c r="Y14" s="572"/>
      <c r="Z14" s="572"/>
      <c r="AA14" s="572"/>
      <c r="AB14" s="572"/>
      <c r="AC14" s="573"/>
      <c r="AD14" s="573"/>
      <c r="AE14" s="572" t="str">
        <f>IF('A - DEFINICE SD'!AF13&lt;&gt;"",'A - DEFINICE SD'!AF13,"")</f>
        <v/>
      </c>
      <c r="AF14" s="572"/>
      <c r="AG14" s="572"/>
      <c r="AH14" s="572"/>
      <c r="AI14" s="572"/>
      <c r="AJ14" s="572"/>
      <c r="AK14" s="572"/>
      <c r="AL14" s="572"/>
      <c r="AM14" s="572"/>
      <c r="AN14" s="99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531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</row>
    <row r="15" spans="1:154" ht="2.25" customHeight="1" x14ac:dyDescent="0.25">
      <c r="A15" s="94"/>
      <c r="B15" s="140"/>
      <c r="C15" s="125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531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</row>
    <row r="16" spans="1:154" ht="17.25" customHeight="1" x14ac:dyDescent="0.25">
      <c r="A16" s="94"/>
      <c r="B16" s="140"/>
      <c r="C16" s="125" t="s">
        <v>12</v>
      </c>
      <c r="D16" s="99"/>
      <c r="E16" s="99"/>
      <c r="F16" s="572" t="str">
        <f>IF('A - DEFINICE SD'!G15&lt;&gt;"",'A - DEFINICE SD'!G15,"")</f>
        <v/>
      </c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572"/>
      <c r="S16" s="572"/>
      <c r="T16" s="572"/>
      <c r="U16" s="99"/>
      <c r="V16" s="125"/>
      <c r="W16" s="99"/>
      <c r="X16" s="99"/>
      <c r="Y16" s="99"/>
      <c r="Z16" s="99"/>
      <c r="AA16" s="572" t="str">
        <f>IF('A - DEFINICE SD'!AB15&lt;&gt;"",'A - DEFINICE SD'!AB15,"")</f>
        <v/>
      </c>
      <c r="AB16" s="572"/>
      <c r="AC16" s="572"/>
      <c r="AD16" s="572"/>
      <c r="AE16" s="572"/>
      <c r="AF16" s="99"/>
      <c r="AG16" s="99"/>
      <c r="AH16" s="99"/>
      <c r="AI16" s="99"/>
      <c r="AJ16" s="99"/>
      <c r="AK16" s="99"/>
      <c r="AL16" s="99"/>
      <c r="AM16" s="99"/>
      <c r="AN16" s="99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531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</row>
    <row r="17" spans="1:80" ht="2.25" customHeight="1" x14ac:dyDescent="0.25">
      <c r="A17" s="94"/>
      <c r="B17" s="140"/>
      <c r="C17" s="125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125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531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</row>
    <row r="18" spans="1:80" ht="17.25" customHeight="1" x14ac:dyDescent="0.25">
      <c r="A18" s="94"/>
      <c r="B18" s="140"/>
      <c r="C18" s="125" t="s">
        <v>14</v>
      </c>
      <c r="D18" s="99"/>
      <c r="E18" s="99"/>
      <c r="F18" s="572" t="str">
        <f>IF('A - DEFINICE SD'!G17&lt;&gt;"",'A - DEFINICE SD'!G17,"")</f>
        <v/>
      </c>
      <c r="G18" s="572"/>
      <c r="H18" s="572"/>
      <c r="I18" s="572"/>
      <c r="J18" s="572"/>
      <c r="K18" s="572"/>
      <c r="L18" s="572"/>
      <c r="M18" s="572"/>
      <c r="N18" s="572"/>
      <c r="O18" s="572"/>
      <c r="P18" s="572"/>
      <c r="Q18" s="572"/>
      <c r="R18" s="572"/>
      <c r="S18" s="572"/>
      <c r="T18" s="572"/>
      <c r="U18" s="99"/>
      <c r="V18" s="125" t="s">
        <v>15</v>
      </c>
      <c r="W18" s="99"/>
      <c r="X18" s="99"/>
      <c r="Y18" s="99"/>
      <c r="Z18" s="99"/>
      <c r="AA18" s="572" t="str">
        <f>IF('A - DEFINICE SD'!AB17&lt;&gt;"",'A - DEFINICE SD'!AB17,"")</f>
        <v/>
      </c>
      <c r="AB18" s="572"/>
      <c r="AC18" s="572"/>
      <c r="AD18" s="572"/>
      <c r="AE18" s="572"/>
      <c r="AF18" s="99"/>
      <c r="AG18" s="99"/>
      <c r="AH18" s="99"/>
      <c r="AI18" s="99"/>
      <c r="AJ18" s="99"/>
      <c r="AK18" s="99"/>
      <c r="AL18" s="99"/>
      <c r="AM18" s="99"/>
      <c r="AN18" s="99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531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</row>
    <row r="19" spans="1:80" ht="2.25" customHeight="1" x14ac:dyDescent="0.25">
      <c r="A19" s="94"/>
      <c r="B19" s="140"/>
      <c r="C19" s="125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531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</row>
    <row r="20" spans="1:80" ht="17.25" customHeight="1" x14ac:dyDescent="0.25">
      <c r="A20" s="94"/>
      <c r="B20" s="140"/>
      <c r="C20" s="125" t="s">
        <v>16</v>
      </c>
      <c r="D20" s="99"/>
      <c r="E20" s="99"/>
      <c r="F20" s="572" t="str">
        <f>IF('A - DEFINICE SD'!G19&lt;&gt;"",'A - DEFINICE SD'!G19,"")</f>
        <v/>
      </c>
      <c r="G20" s="572"/>
      <c r="H20" s="572"/>
      <c r="I20" s="572"/>
      <c r="J20" s="572"/>
      <c r="K20" s="572"/>
      <c r="L20" s="572"/>
      <c r="M20" s="572"/>
      <c r="N20" s="572"/>
      <c r="O20" s="572"/>
      <c r="P20" s="572"/>
      <c r="Q20" s="572"/>
      <c r="R20" s="572"/>
      <c r="S20" s="572"/>
      <c r="T20" s="572"/>
      <c r="U20" s="97"/>
      <c r="V20" s="126" t="s">
        <v>17</v>
      </c>
      <c r="W20" s="127"/>
      <c r="X20" s="128"/>
      <c r="Y20" s="574" t="str">
        <f>IF('A - DEFINICE SD'!Z19&lt;&gt;"",'A - DEFINICE SD'!Z19,"")</f>
        <v/>
      </c>
      <c r="Z20" s="574"/>
      <c r="AA20" s="574"/>
      <c r="AB20" s="574"/>
      <c r="AC20" s="574"/>
      <c r="AD20" s="574"/>
      <c r="AE20" s="574"/>
      <c r="AF20" s="574"/>
      <c r="AG20" s="574"/>
      <c r="AH20" s="574"/>
      <c r="AI20" s="574"/>
      <c r="AJ20" s="574"/>
      <c r="AK20" s="574"/>
      <c r="AL20" s="574"/>
      <c r="AM20" s="574"/>
      <c r="AN20" s="99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531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</row>
    <row r="21" spans="1:80" ht="2.25" customHeight="1" x14ac:dyDescent="0.25">
      <c r="A21" s="94"/>
      <c r="B21" s="140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531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</row>
    <row r="22" spans="1:80" ht="17.25" customHeight="1" x14ac:dyDescent="0.25">
      <c r="A22" s="94"/>
      <c r="B22" s="140"/>
      <c r="C22" s="125" t="s">
        <v>18</v>
      </c>
      <c r="D22" s="99"/>
      <c r="E22" s="99"/>
      <c r="F22" s="99"/>
      <c r="G22" s="99"/>
      <c r="H22" s="99"/>
      <c r="I22" s="572" t="str">
        <f>IF('A - DEFINICE SD'!J21&lt;&gt;"",'A - DEFINICE SD'!J21,"")</f>
        <v/>
      </c>
      <c r="J22" s="572"/>
      <c r="K22" s="572"/>
      <c r="L22" s="572"/>
      <c r="M22" s="572"/>
      <c r="N22" s="572"/>
      <c r="O22" s="572"/>
      <c r="P22" s="572"/>
      <c r="Q22" s="572"/>
      <c r="R22" s="572"/>
      <c r="S22" s="572"/>
      <c r="T22" s="572"/>
      <c r="U22" s="572"/>
      <c r="V22" s="572"/>
      <c r="W22" s="572"/>
      <c r="X22" s="572"/>
      <c r="Y22" s="572"/>
      <c r="Z22" s="572"/>
      <c r="AA22" s="572"/>
      <c r="AB22" s="572"/>
      <c r="AC22" s="572"/>
      <c r="AD22" s="572"/>
      <c r="AE22" s="572"/>
      <c r="AF22" s="572"/>
      <c r="AG22" s="572"/>
      <c r="AH22" s="572"/>
      <c r="AI22" s="572"/>
      <c r="AJ22" s="572"/>
      <c r="AK22" s="572"/>
      <c r="AL22" s="572"/>
      <c r="AM22" s="572"/>
      <c r="AN22" s="99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531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</row>
    <row r="23" spans="1:80" ht="3" customHeight="1" x14ac:dyDescent="0.25">
      <c r="A23" s="94"/>
      <c r="B23" s="140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531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</row>
    <row r="24" spans="1:80" x14ac:dyDescent="0.25">
      <c r="A24" s="94"/>
      <c r="B24" s="140"/>
      <c r="D24" s="129" t="s">
        <v>47</v>
      </c>
      <c r="E24" s="130"/>
      <c r="F24" s="130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531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</row>
    <row r="25" spans="1:80" x14ac:dyDescent="0.25">
      <c r="A25" s="94"/>
      <c r="B25" s="140"/>
      <c r="D25" s="129" t="s">
        <v>48</v>
      </c>
      <c r="E25" s="130"/>
      <c r="F25" s="130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531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</row>
    <row r="26" spans="1:80" ht="15.75" thickBot="1" x14ac:dyDescent="0.3">
      <c r="A26" s="94"/>
      <c r="B26" s="140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531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</row>
    <row r="27" spans="1:80" x14ac:dyDescent="0.25">
      <c r="A27" s="94"/>
      <c r="B27" s="140">
        <v>20</v>
      </c>
      <c r="S27" s="585" t="s">
        <v>49</v>
      </c>
      <c r="T27" s="586"/>
      <c r="U27" s="589" t="s">
        <v>50</v>
      </c>
      <c r="V27" s="589"/>
      <c r="W27" s="589"/>
      <c r="X27" s="589"/>
      <c r="Y27" s="589"/>
      <c r="Z27" s="589"/>
      <c r="AA27" s="589"/>
      <c r="AB27" s="589"/>
      <c r="AC27" s="589"/>
      <c r="AD27" s="591"/>
      <c r="AE27" s="591"/>
      <c r="AF27" s="591"/>
      <c r="AG27" s="591"/>
      <c r="AH27" s="591"/>
      <c r="AI27" s="591"/>
      <c r="AJ27" s="591"/>
      <c r="AK27" s="593" t="s">
        <v>51</v>
      </c>
      <c r="AL27" s="593"/>
      <c r="AM27" s="594"/>
      <c r="AN27" s="584">
        <f>IF(B27&gt;1,IF(B27&lt;20,0,IF(AD29&lt;&gt;"",0,1)),1)</f>
        <v>1</v>
      </c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531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</row>
    <row r="28" spans="1:80" x14ac:dyDescent="0.25">
      <c r="A28" s="94"/>
      <c r="B28" s="140"/>
      <c r="S28" s="587"/>
      <c r="T28" s="588"/>
      <c r="U28" s="590"/>
      <c r="V28" s="590"/>
      <c r="W28" s="590"/>
      <c r="X28" s="590"/>
      <c r="Y28" s="590"/>
      <c r="Z28" s="590"/>
      <c r="AA28" s="590"/>
      <c r="AB28" s="590"/>
      <c r="AC28" s="590"/>
      <c r="AD28" s="592"/>
      <c r="AE28" s="592"/>
      <c r="AF28" s="592"/>
      <c r="AG28" s="592"/>
      <c r="AH28" s="592"/>
      <c r="AI28" s="592"/>
      <c r="AJ28" s="592"/>
      <c r="AK28" s="595"/>
      <c r="AL28" s="595"/>
      <c r="AM28" s="596"/>
      <c r="AN28" s="584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531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</row>
    <row r="29" spans="1:80" ht="15" customHeight="1" x14ac:dyDescent="0.25">
      <c r="A29" s="94"/>
      <c r="B29" s="140"/>
      <c r="S29" s="620" t="str">
        <f>IF(B27=20,"ATYP zadejte ručně odstín RAL",IF(AD29&lt;&gt;"","Smažte ručně zadanou hodnotu RAL",""))</f>
        <v>ATYP zadejte ručně odstín RAL</v>
      </c>
      <c r="T29" s="621"/>
      <c r="U29" s="621"/>
      <c r="V29" s="621"/>
      <c r="W29" s="621"/>
      <c r="X29" s="621"/>
      <c r="Y29" s="621"/>
      <c r="Z29" s="621"/>
      <c r="AA29" s="621"/>
      <c r="AB29" s="621"/>
      <c r="AC29" s="621"/>
      <c r="AD29" s="601"/>
      <c r="AE29" s="601"/>
      <c r="AF29" s="601"/>
      <c r="AG29" s="601"/>
      <c r="AH29" s="601"/>
      <c r="AI29" s="601"/>
      <c r="AJ29" s="601"/>
      <c r="AK29" s="603" t="str">
        <f>IF(B27=20,"RAL","")</f>
        <v>RAL</v>
      </c>
      <c r="AL29" s="603"/>
      <c r="AM29" s="604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531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</row>
    <row r="30" spans="1:80" ht="15" customHeight="1" thickBot="1" x14ac:dyDescent="0.3">
      <c r="A30" s="94"/>
      <c r="B30" s="140"/>
      <c r="S30" s="622"/>
      <c r="T30" s="623"/>
      <c r="U30" s="623"/>
      <c r="V30" s="623"/>
      <c r="W30" s="623"/>
      <c r="X30" s="623"/>
      <c r="Y30" s="623"/>
      <c r="Z30" s="623"/>
      <c r="AA30" s="623"/>
      <c r="AB30" s="623"/>
      <c r="AC30" s="623"/>
      <c r="AD30" s="602"/>
      <c r="AE30" s="602"/>
      <c r="AF30" s="602"/>
      <c r="AG30" s="602"/>
      <c r="AH30" s="602"/>
      <c r="AI30" s="602"/>
      <c r="AJ30" s="602"/>
      <c r="AK30" s="605"/>
      <c r="AL30" s="605"/>
      <c r="AM30" s="606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531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</row>
    <row r="31" spans="1:80" ht="5.25" customHeight="1" thickBot="1" x14ac:dyDescent="0.3">
      <c r="A31" s="94"/>
      <c r="B31" s="140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531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</row>
    <row r="32" spans="1:80" ht="26.25" x14ac:dyDescent="0.25">
      <c r="A32" s="94"/>
      <c r="B32" s="140">
        <v>20</v>
      </c>
      <c r="S32" s="607" t="s">
        <v>52</v>
      </c>
      <c r="T32" s="608"/>
      <c r="U32" s="609" t="s">
        <v>53</v>
      </c>
      <c r="V32" s="609"/>
      <c r="W32" s="609"/>
      <c r="X32" s="609"/>
      <c r="Y32" s="609"/>
      <c r="Z32" s="609"/>
      <c r="AA32" s="609"/>
      <c r="AB32" s="609"/>
      <c r="AC32" s="609"/>
      <c r="AD32" s="132"/>
      <c r="AE32" s="132"/>
      <c r="AF32" s="132"/>
      <c r="AG32" s="132"/>
      <c r="AH32" s="132"/>
      <c r="AI32" s="132"/>
      <c r="AJ32" s="132"/>
      <c r="AK32" s="610" t="s">
        <v>51</v>
      </c>
      <c r="AL32" s="610"/>
      <c r="AM32" s="611"/>
      <c r="AN32" s="133">
        <f>IF(B32&gt;1,IF(B32&lt;20,0,IF(AD33&lt;&gt;"",0,1)),1)</f>
        <v>1</v>
      </c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531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</row>
    <row r="33" spans="1:80" ht="15" customHeight="1" x14ac:dyDescent="0.25">
      <c r="A33" s="94"/>
      <c r="B33" s="140"/>
      <c r="S33" s="620" t="str">
        <f>IF(B32=20,"ATYP zadejte ručně odstín RAL",IF(AD33&lt;&gt;"","Smažte ručně zadanou hodnotu RAL",""))</f>
        <v>ATYP zadejte ručně odstín RAL</v>
      </c>
      <c r="T33" s="621"/>
      <c r="U33" s="621"/>
      <c r="V33" s="621"/>
      <c r="W33" s="621"/>
      <c r="X33" s="621"/>
      <c r="Y33" s="621"/>
      <c r="Z33" s="621"/>
      <c r="AA33" s="621"/>
      <c r="AB33" s="621"/>
      <c r="AC33" s="621"/>
      <c r="AD33" s="601"/>
      <c r="AE33" s="601"/>
      <c r="AF33" s="601"/>
      <c r="AG33" s="601"/>
      <c r="AH33" s="601"/>
      <c r="AI33" s="601"/>
      <c r="AJ33" s="601"/>
      <c r="AK33" s="603" t="str">
        <f>IF(B32=20,"RAL","")</f>
        <v>RAL</v>
      </c>
      <c r="AL33" s="603"/>
      <c r="AM33" s="604"/>
      <c r="AN33" s="133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531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</row>
    <row r="34" spans="1:80" ht="15" customHeight="1" thickBot="1" x14ac:dyDescent="0.3">
      <c r="A34" s="94"/>
      <c r="B34" s="140"/>
      <c r="S34" s="622"/>
      <c r="T34" s="623"/>
      <c r="U34" s="623"/>
      <c r="V34" s="623"/>
      <c r="W34" s="623"/>
      <c r="X34" s="623"/>
      <c r="Y34" s="623"/>
      <c r="Z34" s="623"/>
      <c r="AA34" s="623"/>
      <c r="AB34" s="623"/>
      <c r="AC34" s="623"/>
      <c r="AD34" s="602"/>
      <c r="AE34" s="602"/>
      <c r="AF34" s="602"/>
      <c r="AG34" s="602"/>
      <c r="AH34" s="602"/>
      <c r="AI34" s="602"/>
      <c r="AJ34" s="602"/>
      <c r="AK34" s="605"/>
      <c r="AL34" s="605"/>
      <c r="AM34" s="606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531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</row>
    <row r="35" spans="1:80" ht="6" customHeight="1" thickBot="1" x14ac:dyDescent="0.3">
      <c r="A35" s="94"/>
      <c r="B35" s="140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531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</row>
    <row r="36" spans="1:80" ht="26.25" x14ac:dyDescent="0.25">
      <c r="A36" s="94"/>
      <c r="B36" s="140">
        <v>20</v>
      </c>
      <c r="S36" s="612" t="s">
        <v>54</v>
      </c>
      <c r="T36" s="613"/>
      <c r="U36" s="609" t="s">
        <v>55</v>
      </c>
      <c r="V36" s="609"/>
      <c r="W36" s="609"/>
      <c r="X36" s="609"/>
      <c r="Y36" s="609"/>
      <c r="Z36" s="609"/>
      <c r="AA36" s="609"/>
      <c r="AB36" s="609"/>
      <c r="AC36" s="609"/>
      <c r="AD36" s="132"/>
      <c r="AE36" s="132"/>
      <c r="AF36" s="132"/>
      <c r="AG36" s="132"/>
      <c r="AH36" s="132"/>
      <c r="AI36" s="132"/>
      <c r="AJ36" s="132"/>
      <c r="AK36" s="610" t="s">
        <v>51</v>
      </c>
      <c r="AL36" s="610"/>
      <c r="AM36" s="611"/>
      <c r="AN36" s="133">
        <f>IF(B36&gt;1,IF(B36&lt;20,0,IF(AD37&lt;&gt;"",0,1)),1)</f>
        <v>1</v>
      </c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531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</row>
    <row r="37" spans="1:80" ht="15" customHeight="1" x14ac:dyDescent="0.25">
      <c r="A37" s="94"/>
      <c r="B37" s="140"/>
      <c r="S37" s="620" t="str">
        <f>IF(B36=20,"ATYP zadejte ručně odstín RAL",IF(AD37&lt;&gt;"","Smažte ručně zadanou hodnotu RAL",""))</f>
        <v>ATYP zadejte ručně odstín RAL</v>
      </c>
      <c r="T37" s="621"/>
      <c r="U37" s="621"/>
      <c r="V37" s="621"/>
      <c r="W37" s="621"/>
      <c r="X37" s="621"/>
      <c r="Y37" s="621"/>
      <c r="Z37" s="621"/>
      <c r="AA37" s="621"/>
      <c r="AB37" s="621"/>
      <c r="AC37" s="621"/>
      <c r="AD37" s="601"/>
      <c r="AE37" s="601"/>
      <c r="AF37" s="601"/>
      <c r="AG37" s="601"/>
      <c r="AH37" s="601"/>
      <c r="AI37" s="601"/>
      <c r="AJ37" s="601"/>
      <c r="AK37" s="603" t="str">
        <f>IF(B36=20,"RAL","")</f>
        <v>RAL</v>
      </c>
      <c r="AL37" s="603"/>
      <c r="AM37" s="604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531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</row>
    <row r="38" spans="1:80" ht="15" customHeight="1" thickBot="1" x14ac:dyDescent="0.3">
      <c r="A38" s="94"/>
      <c r="B38" s="140"/>
      <c r="S38" s="622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02"/>
      <c r="AE38" s="602"/>
      <c r="AF38" s="602"/>
      <c r="AG38" s="602"/>
      <c r="AH38" s="602"/>
      <c r="AI38" s="602"/>
      <c r="AJ38" s="602"/>
      <c r="AK38" s="605"/>
      <c r="AL38" s="605"/>
      <c r="AM38" s="606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531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</row>
    <row r="39" spans="1:80" ht="6.75" customHeight="1" thickBot="1" x14ac:dyDescent="0.3">
      <c r="A39" s="94"/>
      <c r="B39" s="140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531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</row>
    <row r="40" spans="1:80" ht="26.25" x14ac:dyDescent="0.25">
      <c r="A40" s="94"/>
      <c r="B40" s="140">
        <v>20</v>
      </c>
      <c r="S40" s="615" t="s">
        <v>56</v>
      </c>
      <c r="T40" s="616"/>
      <c r="U40" s="609" t="s">
        <v>57</v>
      </c>
      <c r="V40" s="609"/>
      <c r="W40" s="609"/>
      <c r="X40" s="609"/>
      <c r="Y40" s="609"/>
      <c r="Z40" s="609"/>
      <c r="AA40" s="609"/>
      <c r="AB40" s="609"/>
      <c r="AC40" s="609"/>
      <c r="AD40" s="132"/>
      <c r="AE40" s="132"/>
      <c r="AF40" s="132"/>
      <c r="AG40" s="132"/>
      <c r="AH40" s="132"/>
      <c r="AI40" s="132"/>
      <c r="AJ40" s="132"/>
      <c r="AK40" s="610" t="s">
        <v>51</v>
      </c>
      <c r="AL40" s="610"/>
      <c r="AM40" s="611"/>
      <c r="AN40" s="133">
        <f>IF(B40&gt;1,IF(B40&lt;20,0,IF(AD41&lt;&gt;"",0,1)),1)</f>
        <v>1</v>
      </c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531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</row>
    <row r="41" spans="1:80" ht="15" customHeight="1" x14ac:dyDescent="0.25">
      <c r="A41" s="94"/>
      <c r="B41" s="140"/>
      <c r="S41" s="620" t="str">
        <f>IF(B40=20,"ATYP zadejte ručně odstín RAL",IF(AD41&lt;&gt;"","Smažte ručně zadanou hodnotu RAL",""))</f>
        <v>ATYP zadejte ručně odstín RAL</v>
      </c>
      <c r="T41" s="621"/>
      <c r="U41" s="621"/>
      <c r="V41" s="621"/>
      <c r="W41" s="621"/>
      <c r="X41" s="621"/>
      <c r="Y41" s="621"/>
      <c r="Z41" s="621"/>
      <c r="AA41" s="621"/>
      <c r="AB41" s="621"/>
      <c r="AC41" s="621"/>
      <c r="AD41" s="601"/>
      <c r="AE41" s="601"/>
      <c r="AF41" s="601"/>
      <c r="AG41" s="601"/>
      <c r="AH41" s="601"/>
      <c r="AI41" s="601"/>
      <c r="AJ41" s="601"/>
      <c r="AK41" s="603" t="str">
        <f>IF(B40=20,"RAL","")</f>
        <v>RAL</v>
      </c>
      <c r="AL41" s="603"/>
      <c r="AM41" s="604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531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</row>
    <row r="42" spans="1:80" ht="15" customHeight="1" thickBot="1" x14ac:dyDescent="0.3">
      <c r="A42" s="94"/>
      <c r="B42" s="140"/>
      <c r="S42" s="622"/>
      <c r="T42" s="623"/>
      <c r="U42" s="623"/>
      <c r="V42" s="623"/>
      <c r="W42" s="623"/>
      <c r="X42" s="623"/>
      <c r="Y42" s="623"/>
      <c r="Z42" s="623"/>
      <c r="AA42" s="623"/>
      <c r="AB42" s="623"/>
      <c r="AC42" s="623"/>
      <c r="AD42" s="602"/>
      <c r="AE42" s="602"/>
      <c r="AF42" s="602"/>
      <c r="AG42" s="602"/>
      <c r="AH42" s="602"/>
      <c r="AI42" s="602"/>
      <c r="AJ42" s="602"/>
      <c r="AK42" s="605"/>
      <c r="AL42" s="605"/>
      <c r="AM42" s="606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531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</row>
    <row r="43" spans="1:80" x14ac:dyDescent="0.25">
      <c r="A43" s="94"/>
      <c r="B43" s="140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531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</row>
    <row r="44" spans="1:80" x14ac:dyDescent="0.25">
      <c r="A44" s="94"/>
      <c r="B44" s="140"/>
      <c r="S44" s="101" t="s">
        <v>37</v>
      </c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531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</row>
    <row r="45" spans="1:80" x14ac:dyDescent="0.25">
      <c r="A45" s="94"/>
      <c r="B45" s="140"/>
      <c r="S45" s="614"/>
      <c r="T45" s="614"/>
      <c r="U45" s="614"/>
      <c r="V45" s="614"/>
      <c r="W45" s="614"/>
      <c r="X45" s="614"/>
      <c r="Y45" s="614"/>
      <c r="Z45" s="614"/>
      <c r="AA45" s="614"/>
      <c r="AB45" s="614"/>
      <c r="AC45" s="614"/>
      <c r="AD45" s="614"/>
      <c r="AE45" s="614"/>
      <c r="AF45" s="614"/>
      <c r="AG45" s="614"/>
      <c r="AH45" s="614"/>
      <c r="AI45" s="614"/>
      <c r="AJ45" s="614"/>
      <c r="AK45" s="614"/>
      <c r="AL45" s="614"/>
      <c r="AM45" s="614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531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</row>
    <row r="46" spans="1:80" x14ac:dyDescent="0.25">
      <c r="A46" s="94"/>
      <c r="B46" s="140"/>
      <c r="S46" s="614"/>
      <c r="T46" s="614"/>
      <c r="U46" s="614"/>
      <c r="V46" s="614"/>
      <c r="W46" s="614"/>
      <c r="X46" s="614"/>
      <c r="Y46" s="614"/>
      <c r="Z46" s="614"/>
      <c r="AA46" s="614"/>
      <c r="AB46" s="614"/>
      <c r="AC46" s="614"/>
      <c r="AD46" s="614"/>
      <c r="AE46" s="614"/>
      <c r="AF46" s="614"/>
      <c r="AG46" s="614"/>
      <c r="AH46" s="614"/>
      <c r="AI46" s="614"/>
      <c r="AJ46" s="614"/>
      <c r="AK46" s="614"/>
      <c r="AL46" s="614"/>
      <c r="AM46" s="614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531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</row>
    <row r="47" spans="1:80" x14ac:dyDescent="0.25">
      <c r="A47" s="94"/>
      <c r="B47" s="140"/>
      <c r="S47" s="614"/>
      <c r="T47" s="614"/>
      <c r="U47" s="614"/>
      <c r="V47" s="614"/>
      <c r="W47" s="614"/>
      <c r="X47" s="614"/>
      <c r="Y47" s="614"/>
      <c r="Z47" s="614"/>
      <c r="AA47" s="614"/>
      <c r="AB47" s="614"/>
      <c r="AC47" s="614"/>
      <c r="AD47" s="614"/>
      <c r="AE47" s="614"/>
      <c r="AF47" s="614"/>
      <c r="AG47" s="614"/>
      <c r="AH47" s="614"/>
      <c r="AI47" s="614"/>
      <c r="AJ47" s="614"/>
      <c r="AK47" s="614"/>
      <c r="AL47" s="614"/>
      <c r="AM47" s="614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531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</row>
    <row r="48" spans="1:80" x14ac:dyDescent="0.25">
      <c r="A48" s="94"/>
      <c r="B48" s="140"/>
      <c r="S48" s="614"/>
      <c r="T48" s="614"/>
      <c r="U48" s="614"/>
      <c r="V48" s="614"/>
      <c r="W48" s="614"/>
      <c r="X48" s="614"/>
      <c r="Y48" s="614"/>
      <c r="Z48" s="614"/>
      <c r="AA48" s="614"/>
      <c r="AB48" s="614"/>
      <c r="AC48" s="614"/>
      <c r="AD48" s="614"/>
      <c r="AE48" s="614"/>
      <c r="AF48" s="614"/>
      <c r="AG48" s="614"/>
      <c r="AH48" s="614"/>
      <c r="AI48" s="614"/>
      <c r="AJ48" s="614"/>
      <c r="AK48" s="614"/>
      <c r="AL48" s="614"/>
      <c r="AM48" s="614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531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</row>
    <row r="49" spans="1:80" x14ac:dyDescent="0.25">
      <c r="A49" s="94"/>
      <c r="B49" s="140"/>
      <c r="S49" s="614"/>
      <c r="T49" s="614"/>
      <c r="U49" s="614"/>
      <c r="V49" s="614"/>
      <c r="W49" s="614"/>
      <c r="X49" s="614"/>
      <c r="Y49" s="614"/>
      <c r="Z49" s="614"/>
      <c r="AA49" s="614"/>
      <c r="AB49" s="614"/>
      <c r="AC49" s="614"/>
      <c r="AD49" s="614"/>
      <c r="AE49" s="614"/>
      <c r="AF49" s="614"/>
      <c r="AG49" s="614"/>
      <c r="AH49" s="614"/>
      <c r="AI49" s="614"/>
      <c r="AJ49" s="614"/>
      <c r="AK49" s="614"/>
      <c r="AL49" s="614"/>
      <c r="AM49" s="614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531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</row>
    <row r="50" spans="1:80" x14ac:dyDescent="0.25">
      <c r="A50" s="94"/>
      <c r="B50" s="140"/>
      <c r="S50" s="614"/>
      <c r="T50" s="614"/>
      <c r="U50" s="614"/>
      <c r="V50" s="614"/>
      <c r="W50" s="614"/>
      <c r="X50" s="614"/>
      <c r="Y50" s="614"/>
      <c r="Z50" s="614"/>
      <c r="AA50" s="614"/>
      <c r="AB50" s="614"/>
      <c r="AC50" s="614"/>
      <c r="AD50" s="614"/>
      <c r="AE50" s="614"/>
      <c r="AF50" s="614"/>
      <c r="AG50" s="614"/>
      <c r="AH50" s="614"/>
      <c r="AI50" s="614"/>
      <c r="AJ50" s="614"/>
      <c r="AK50" s="614"/>
      <c r="AL50" s="614"/>
      <c r="AM50" s="614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531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</row>
    <row r="51" spans="1:80" x14ac:dyDescent="0.25">
      <c r="A51" s="94"/>
      <c r="B51" s="140"/>
      <c r="S51" s="614"/>
      <c r="T51" s="614"/>
      <c r="U51" s="614"/>
      <c r="V51" s="614"/>
      <c r="W51" s="614"/>
      <c r="X51" s="614"/>
      <c r="Y51" s="614"/>
      <c r="Z51" s="614"/>
      <c r="AA51" s="614"/>
      <c r="AB51" s="614"/>
      <c r="AC51" s="614"/>
      <c r="AD51" s="614"/>
      <c r="AE51" s="614"/>
      <c r="AF51" s="614"/>
      <c r="AG51" s="614"/>
      <c r="AH51" s="614"/>
      <c r="AI51" s="614"/>
      <c r="AJ51" s="614"/>
      <c r="AK51" s="614"/>
      <c r="AL51" s="614"/>
      <c r="AM51" s="614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531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</row>
    <row r="52" spans="1:80" x14ac:dyDescent="0.25">
      <c r="A52" s="94"/>
      <c r="B52" s="140"/>
      <c r="S52" s="614"/>
      <c r="T52" s="614"/>
      <c r="U52" s="614"/>
      <c r="V52" s="614"/>
      <c r="W52" s="614"/>
      <c r="X52" s="614"/>
      <c r="Y52" s="614"/>
      <c r="Z52" s="614"/>
      <c r="AA52" s="614"/>
      <c r="AB52" s="614"/>
      <c r="AC52" s="614"/>
      <c r="AD52" s="614"/>
      <c r="AE52" s="614"/>
      <c r="AF52" s="614"/>
      <c r="AG52" s="614"/>
      <c r="AH52" s="614"/>
      <c r="AI52" s="614"/>
      <c r="AJ52" s="614"/>
      <c r="AK52" s="614"/>
      <c r="AL52" s="614"/>
      <c r="AM52" s="614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531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</row>
    <row r="53" spans="1:80" x14ac:dyDescent="0.25">
      <c r="A53" s="94"/>
      <c r="B53" s="140"/>
      <c r="S53" s="614"/>
      <c r="T53" s="614"/>
      <c r="U53" s="614"/>
      <c r="V53" s="614"/>
      <c r="W53" s="614"/>
      <c r="X53" s="614"/>
      <c r="Y53" s="614"/>
      <c r="Z53" s="614"/>
      <c r="AA53" s="614"/>
      <c r="AB53" s="614"/>
      <c r="AC53" s="614"/>
      <c r="AD53" s="614"/>
      <c r="AE53" s="614"/>
      <c r="AF53" s="614"/>
      <c r="AG53" s="614"/>
      <c r="AH53" s="614"/>
      <c r="AI53" s="614"/>
      <c r="AJ53" s="614"/>
      <c r="AK53" s="614"/>
      <c r="AL53" s="614"/>
      <c r="AM53" s="614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531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</row>
    <row r="54" spans="1:80" ht="15.75" thickBot="1" x14ac:dyDescent="0.3">
      <c r="A54" s="94"/>
      <c r="B54" s="140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531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</row>
    <row r="55" spans="1:80" ht="21" customHeight="1" thickBot="1" x14ac:dyDescent="0.3">
      <c r="A55" s="94"/>
      <c r="B55" s="140"/>
      <c r="C55" s="134" t="s">
        <v>40</v>
      </c>
      <c r="D55" s="135"/>
      <c r="E55" s="135"/>
      <c r="F55" s="135"/>
      <c r="G55" s="135"/>
      <c r="H55" s="135"/>
      <c r="I55" s="617" t="str">
        <f>IF('A - DEFINICE SD'!J68&lt;&gt;"",'A - DEFINICE SD'!J68,"")</f>
        <v/>
      </c>
      <c r="J55" s="617"/>
      <c r="K55" s="617"/>
      <c r="L55" s="617"/>
      <c r="M55" s="617"/>
      <c r="N55" s="617"/>
      <c r="O55" s="617"/>
      <c r="P55" s="618"/>
      <c r="Q55" s="108"/>
      <c r="R55" s="134" t="s">
        <v>41</v>
      </c>
      <c r="S55" s="135"/>
      <c r="T55" s="135"/>
      <c r="U55" s="135"/>
      <c r="V55" s="135"/>
      <c r="W55" s="135"/>
      <c r="X55" s="135"/>
      <c r="Y55" s="135"/>
      <c r="Z55" s="135"/>
      <c r="AA55" s="617" t="str">
        <f>IF('A - DEFINICE SD'!AB68&lt;&gt;"",'A - DEFINICE SD'!AB68,"")</f>
        <v/>
      </c>
      <c r="AB55" s="617"/>
      <c r="AC55" s="617"/>
      <c r="AD55" s="617"/>
      <c r="AE55" s="617"/>
      <c r="AF55" s="617"/>
      <c r="AG55" s="617"/>
      <c r="AH55" s="618"/>
      <c r="AI55" s="108"/>
      <c r="AJ55" s="108"/>
      <c r="AK55" s="108"/>
      <c r="AL55" s="108"/>
      <c r="AM55" s="108"/>
      <c r="AN55" s="108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531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</row>
    <row r="56" spans="1:80" ht="15" customHeight="1" x14ac:dyDescent="0.25">
      <c r="A56" s="94"/>
      <c r="B56" s="140"/>
      <c r="C56" s="124" t="s">
        <v>58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531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</row>
    <row r="57" spans="1:80" ht="15" customHeight="1" x14ac:dyDescent="0.25">
      <c r="A57" s="94"/>
      <c r="B57" s="140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36" t="s">
        <v>42</v>
      </c>
      <c r="S57" s="108"/>
      <c r="T57" s="108"/>
      <c r="U57" s="108"/>
      <c r="V57" s="619"/>
      <c r="W57" s="619"/>
      <c r="X57" s="619"/>
      <c r="Y57" s="619"/>
      <c r="Z57" s="619"/>
      <c r="AA57" s="619"/>
      <c r="AB57" s="619"/>
      <c r="AC57" s="619"/>
      <c r="AD57" s="619"/>
      <c r="AE57" s="619"/>
      <c r="AF57" s="619"/>
      <c r="AG57" s="619"/>
      <c r="AH57" s="619"/>
      <c r="AI57" s="108"/>
      <c r="AJ57" s="108"/>
      <c r="AK57" s="108"/>
      <c r="AL57" s="108"/>
      <c r="AM57" s="108"/>
      <c r="AN57" s="108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531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</row>
    <row r="58" spans="1:80" ht="15" customHeight="1" x14ac:dyDescent="0.25">
      <c r="A58" s="94"/>
      <c r="B58" s="140"/>
      <c r="V58" s="619"/>
      <c r="W58" s="619"/>
      <c r="X58" s="619"/>
      <c r="Y58" s="619"/>
      <c r="Z58" s="619"/>
      <c r="AA58" s="619"/>
      <c r="AB58" s="619"/>
      <c r="AC58" s="619"/>
      <c r="AD58" s="619"/>
      <c r="AE58" s="619"/>
      <c r="AF58" s="619"/>
      <c r="AG58" s="619"/>
      <c r="AH58" s="619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531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</row>
    <row r="59" spans="1:80" ht="15" customHeight="1" x14ac:dyDescent="0.25">
      <c r="A59" s="94"/>
      <c r="B59" s="140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619"/>
      <c r="W59" s="619"/>
      <c r="X59" s="619"/>
      <c r="Y59" s="619"/>
      <c r="Z59" s="619"/>
      <c r="AA59" s="619"/>
      <c r="AB59" s="619"/>
      <c r="AC59" s="619"/>
      <c r="AD59" s="619"/>
      <c r="AE59" s="619"/>
      <c r="AF59" s="619"/>
      <c r="AG59" s="619"/>
      <c r="AH59" s="619"/>
      <c r="AI59" s="108"/>
      <c r="AJ59" s="108"/>
      <c r="AK59" s="108"/>
      <c r="AL59" s="108"/>
      <c r="AM59" s="108"/>
      <c r="AN59" s="108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531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</row>
    <row r="60" spans="1:80" ht="15" customHeight="1" x14ac:dyDescent="0.25">
      <c r="A60" s="94"/>
      <c r="B60" s="140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619"/>
      <c r="W60" s="619"/>
      <c r="X60" s="619"/>
      <c r="Y60" s="619"/>
      <c r="Z60" s="619"/>
      <c r="AA60" s="619"/>
      <c r="AB60" s="619"/>
      <c r="AC60" s="619"/>
      <c r="AD60" s="619"/>
      <c r="AE60" s="619"/>
      <c r="AF60" s="619"/>
      <c r="AG60" s="619"/>
      <c r="AH60" s="619"/>
      <c r="AI60" s="108"/>
      <c r="AJ60" s="108"/>
      <c r="AK60" s="108"/>
      <c r="AL60" s="108"/>
      <c r="AM60" s="108"/>
      <c r="AN60" s="108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531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</row>
    <row r="61" spans="1:80" x14ac:dyDescent="0.25">
      <c r="A61" s="94"/>
      <c r="B61" s="140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531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</row>
    <row r="62" spans="1:80" x14ac:dyDescent="0.25">
      <c r="A62" s="94"/>
      <c r="B62" s="142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137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</row>
    <row r="63" spans="1:80" x14ac:dyDescent="0.25">
      <c r="A63" s="94"/>
      <c r="B63" s="142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137"/>
      <c r="AZ63" s="94"/>
      <c r="BA63" s="94"/>
      <c r="BB63" s="94"/>
      <c r="BC63" s="94"/>
      <c r="BD63" s="94">
        <v>1</v>
      </c>
      <c r="BE63" s="94"/>
      <c r="BF63" s="94">
        <v>1</v>
      </c>
      <c r="BG63" s="94">
        <v>2</v>
      </c>
      <c r="BH63" s="94">
        <v>3</v>
      </c>
      <c r="BI63" s="94">
        <v>4</v>
      </c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</row>
    <row r="64" spans="1:80" x14ac:dyDescent="0.25">
      <c r="A64" s="94"/>
      <c r="B64" s="142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137"/>
      <c r="AZ64" s="94"/>
      <c r="BA64" s="94"/>
      <c r="BB64" s="94"/>
      <c r="BC64" s="94"/>
      <c r="BD64" s="94">
        <v>2</v>
      </c>
      <c r="BE64" s="94">
        <v>1003</v>
      </c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</row>
    <row r="65" spans="1:80" x14ac:dyDescent="0.25">
      <c r="A65" s="94"/>
      <c r="B65" s="142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137"/>
      <c r="AZ65" s="94"/>
      <c r="BA65" s="94"/>
      <c r="BB65" s="94"/>
      <c r="BC65" s="94"/>
      <c r="BD65" s="94">
        <v>3</v>
      </c>
      <c r="BE65" s="94">
        <v>1007</v>
      </c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</row>
    <row r="66" spans="1:80" x14ac:dyDescent="0.25">
      <c r="A66" s="94"/>
      <c r="B66" s="142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137"/>
      <c r="AZ66" s="94"/>
      <c r="BA66" s="94"/>
      <c r="BB66" s="94"/>
      <c r="BC66" s="94"/>
      <c r="BD66" s="94">
        <v>4</v>
      </c>
      <c r="BE66" s="94">
        <v>1016</v>
      </c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</row>
    <row r="67" spans="1:80" x14ac:dyDescent="0.25">
      <c r="A67" s="94"/>
      <c r="B67" s="142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137"/>
      <c r="AZ67" s="94"/>
      <c r="BA67" s="94"/>
      <c r="BB67" s="94"/>
      <c r="BC67" s="94"/>
      <c r="BD67" s="94">
        <v>5</v>
      </c>
      <c r="BE67" s="94">
        <v>1017</v>
      </c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</row>
    <row r="68" spans="1:80" x14ac:dyDescent="0.25">
      <c r="A68" s="94"/>
      <c r="B68" s="142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137"/>
      <c r="AZ68" s="94"/>
      <c r="BA68" s="94"/>
      <c r="BB68" s="94"/>
      <c r="BC68" s="94"/>
      <c r="BD68" s="94">
        <v>6</v>
      </c>
      <c r="BE68" s="94">
        <v>1018</v>
      </c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</row>
    <row r="69" spans="1:80" x14ac:dyDescent="0.25">
      <c r="A69" s="94"/>
      <c r="B69" s="142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137"/>
      <c r="AZ69" s="94"/>
      <c r="BA69" s="94"/>
      <c r="BB69" s="94"/>
      <c r="BC69" s="94"/>
      <c r="BD69" s="94">
        <v>7</v>
      </c>
      <c r="BE69" s="94">
        <v>2001</v>
      </c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</row>
    <row r="70" spans="1:80" x14ac:dyDescent="0.25">
      <c r="A70" s="94"/>
      <c r="B70" s="142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137"/>
      <c r="AZ70" s="94"/>
      <c r="BA70" s="94"/>
      <c r="BB70" s="94"/>
      <c r="BC70" s="94"/>
      <c r="BD70" s="94">
        <v>8</v>
      </c>
      <c r="BE70" s="94">
        <v>2002</v>
      </c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</row>
    <row r="71" spans="1:80" x14ac:dyDescent="0.25">
      <c r="A71" s="94"/>
      <c r="B71" s="142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137"/>
      <c r="AZ71" s="94"/>
      <c r="BA71" s="94"/>
      <c r="BB71" s="94"/>
      <c r="BC71" s="94"/>
      <c r="BD71" s="94">
        <v>9</v>
      </c>
      <c r="BE71" s="94">
        <v>2004</v>
      </c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</row>
    <row r="72" spans="1:80" x14ac:dyDescent="0.25">
      <c r="A72" s="94"/>
      <c r="B72" s="142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137"/>
      <c r="AZ72" s="94"/>
      <c r="BA72" s="94"/>
      <c r="BB72" s="94"/>
      <c r="BC72" s="94"/>
      <c r="BD72" s="94">
        <v>10</v>
      </c>
      <c r="BE72" s="94">
        <v>2008</v>
      </c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</row>
    <row r="73" spans="1:80" x14ac:dyDescent="0.25">
      <c r="A73" s="94"/>
      <c r="B73" s="142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137"/>
      <c r="AZ73" s="94"/>
      <c r="BA73" s="94"/>
      <c r="BB73" s="94"/>
      <c r="BC73" s="94"/>
      <c r="BD73" s="94">
        <v>11</v>
      </c>
      <c r="BE73" s="94">
        <v>5002</v>
      </c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</row>
    <row r="74" spans="1:80" x14ac:dyDescent="0.25">
      <c r="A74" s="94"/>
      <c r="B74" s="142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137"/>
      <c r="AZ74" s="94"/>
      <c r="BA74" s="94"/>
      <c r="BB74" s="94"/>
      <c r="BC74" s="94"/>
      <c r="BD74" s="94">
        <v>12</v>
      </c>
      <c r="BE74" s="94">
        <v>5007</v>
      </c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</row>
    <row r="75" spans="1:80" x14ac:dyDescent="0.25">
      <c r="A75" s="94"/>
      <c r="B75" s="142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138"/>
      <c r="AZ75" s="94"/>
      <c r="BA75" s="94"/>
      <c r="BB75" s="94"/>
      <c r="BC75" s="94"/>
      <c r="BD75" s="94">
        <v>13</v>
      </c>
      <c r="BE75" s="94">
        <v>5012</v>
      </c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</row>
    <row r="76" spans="1:80" x14ac:dyDescent="0.25">
      <c r="A76" s="94"/>
      <c r="B76" s="142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138"/>
      <c r="AZ76" s="94"/>
      <c r="BA76" s="94"/>
      <c r="BB76" s="94"/>
      <c r="BC76" s="94"/>
      <c r="BD76" s="94">
        <v>14</v>
      </c>
      <c r="BE76" s="94">
        <v>6017</v>
      </c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</row>
    <row r="77" spans="1:80" x14ac:dyDescent="0.25">
      <c r="A77" s="94"/>
      <c r="B77" s="142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138"/>
      <c r="AZ77" s="94"/>
      <c r="BA77" s="94"/>
      <c r="BB77" s="94"/>
      <c r="BC77" s="94"/>
      <c r="BD77" s="94">
        <v>15</v>
      </c>
      <c r="BE77" s="94">
        <v>6018</v>
      </c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</row>
    <row r="78" spans="1:80" x14ac:dyDescent="0.25">
      <c r="A78" s="94"/>
      <c r="B78" s="142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138"/>
      <c r="AZ78" s="94"/>
      <c r="BA78" s="94"/>
      <c r="BB78" s="94"/>
      <c r="BC78" s="94"/>
      <c r="BD78" s="94">
        <v>16</v>
      </c>
      <c r="BE78" s="94">
        <v>6019</v>
      </c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</row>
    <row r="79" spans="1:80" x14ac:dyDescent="0.25">
      <c r="A79" s="94"/>
      <c r="B79" s="142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138"/>
      <c r="AZ79" s="94"/>
      <c r="BA79" s="94"/>
      <c r="BB79" s="94"/>
      <c r="BC79" s="94"/>
      <c r="BD79" s="94">
        <v>17</v>
      </c>
      <c r="BE79" s="94">
        <v>9018</v>
      </c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</row>
    <row r="80" spans="1:80" x14ac:dyDescent="0.25">
      <c r="A80" s="94"/>
      <c r="B80" s="142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138"/>
      <c r="AZ80" s="94"/>
      <c r="BA80" s="94"/>
      <c r="BB80" s="94"/>
      <c r="BC80" s="94"/>
      <c r="BD80" s="94">
        <v>18</v>
      </c>
      <c r="BE80" s="94">
        <v>9001</v>
      </c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</row>
    <row r="81" spans="1:80" x14ac:dyDescent="0.25">
      <c r="A81" s="94"/>
      <c r="B81" s="142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138"/>
      <c r="AZ81" s="94"/>
      <c r="BA81" s="94"/>
      <c r="BB81" s="94"/>
      <c r="BC81" s="94"/>
      <c r="BD81" s="94">
        <v>19</v>
      </c>
      <c r="BE81" s="94">
        <v>9005</v>
      </c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</row>
    <row r="82" spans="1:80" x14ac:dyDescent="0.25">
      <c r="A82" s="94"/>
      <c r="B82" s="142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138"/>
      <c r="AZ82" s="94"/>
      <c r="BA82" s="94"/>
      <c r="BB82" s="94"/>
      <c r="BC82" s="94"/>
      <c r="BD82" s="94">
        <v>20</v>
      </c>
      <c r="BE82" s="94" t="s">
        <v>43</v>
      </c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</row>
    <row r="83" spans="1:80" x14ac:dyDescent="0.25">
      <c r="A83" s="94"/>
      <c r="B83" s="142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138"/>
      <c r="AZ83" s="94"/>
      <c r="BA83" s="94"/>
      <c r="BB83" s="94"/>
      <c r="BC83" s="94"/>
      <c r="BD83" s="94"/>
      <c r="BE83" s="94"/>
      <c r="BF83" s="94" t="str">
        <f>VLOOKUP(B27,BD63:BE82,2,FALSE)</f>
        <v>Atyp</v>
      </c>
      <c r="BG83" s="94" t="str">
        <f>VLOOKUP(B32,BD63:BE82,2,FALSE)</f>
        <v>Atyp</v>
      </c>
      <c r="BH83" s="94" t="str">
        <f>VLOOKUP(B36,BD63:BE82,2,FALSE)</f>
        <v>Atyp</v>
      </c>
      <c r="BI83" s="94" t="str">
        <f>VLOOKUP(B40,BD63:BE82,2,FALSE)</f>
        <v>Atyp</v>
      </c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</row>
    <row r="84" spans="1:80" x14ac:dyDescent="0.25">
      <c r="A84" s="94"/>
      <c r="B84" s="142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138"/>
      <c r="AZ84" s="94"/>
      <c r="BA84" s="94"/>
      <c r="BB84" s="94"/>
      <c r="BC84" s="94"/>
      <c r="BD84" s="94"/>
      <c r="BE84" s="94"/>
      <c r="BF84" s="516">
        <f>IF(BF83="Atyp",AD29,BF83)</f>
        <v>0</v>
      </c>
      <c r="BG84" s="516">
        <f>IF(BG83="Atyp",AD33,BG83)</f>
        <v>0</v>
      </c>
      <c r="BH84" s="516">
        <f>IF(BH83="Atyp",AD37,BH83)</f>
        <v>0</v>
      </c>
      <c r="BI84" s="516">
        <f>IF(BI83="Atyp",AD41,BI83)</f>
        <v>0</v>
      </c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</row>
    <row r="85" spans="1:80" x14ac:dyDescent="0.25">
      <c r="A85" s="94"/>
      <c r="B85" s="142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138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</row>
    <row r="86" spans="1:80" x14ac:dyDescent="0.25">
      <c r="A86" s="94"/>
      <c r="B86" s="142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138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</row>
    <row r="87" spans="1:80" x14ac:dyDescent="0.25">
      <c r="A87" s="94"/>
      <c r="B87" s="142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138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</row>
    <row r="88" spans="1:80" x14ac:dyDescent="0.25">
      <c r="A88" s="94"/>
      <c r="B88" s="142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138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</row>
    <row r="89" spans="1:80" x14ac:dyDescent="0.25">
      <c r="A89" s="94"/>
      <c r="B89" s="142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138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94"/>
      <c r="CB89" s="94"/>
    </row>
    <row r="90" spans="1:80" x14ac:dyDescent="0.25">
      <c r="A90" s="94"/>
      <c r="B90" s="142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138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</row>
    <row r="91" spans="1:80" x14ac:dyDescent="0.25">
      <c r="A91" s="94"/>
      <c r="B91" s="142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138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4"/>
    </row>
    <row r="92" spans="1:80" x14ac:dyDescent="0.25">
      <c r="A92" s="94"/>
      <c r="B92" s="142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138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4"/>
    </row>
    <row r="93" spans="1:80" x14ac:dyDescent="0.25">
      <c r="A93" s="94"/>
      <c r="B93" s="142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138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</row>
    <row r="94" spans="1:80" x14ac:dyDescent="0.25">
      <c r="A94" s="94"/>
      <c r="B94" s="142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138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</row>
    <row r="95" spans="1:80" x14ac:dyDescent="0.25">
      <c r="A95" s="94"/>
      <c r="B95" s="142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138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</row>
    <row r="96" spans="1:80" x14ac:dyDescent="0.25">
      <c r="A96" s="94"/>
      <c r="B96" s="142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138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</row>
    <row r="97" spans="1:80" x14ac:dyDescent="0.25">
      <c r="A97" s="94"/>
      <c r="B97" s="142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138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</row>
    <row r="98" spans="1:80" x14ac:dyDescent="0.25">
      <c r="A98" s="94"/>
      <c r="B98" s="142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138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</row>
    <row r="99" spans="1:80" x14ac:dyDescent="0.25">
      <c r="A99" s="94"/>
      <c r="B99" s="142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138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</row>
    <row r="100" spans="1:80" x14ac:dyDescent="0.25">
      <c r="A100" s="94"/>
      <c r="B100" s="142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138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</row>
    <row r="101" spans="1:80" x14ac:dyDescent="0.25">
      <c r="A101" s="94"/>
      <c r="B101" s="142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138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</row>
    <row r="102" spans="1:80" x14ac:dyDescent="0.25">
      <c r="A102" s="94"/>
      <c r="B102" s="142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138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</row>
    <row r="103" spans="1:80" x14ac:dyDescent="0.25">
      <c r="A103" s="94"/>
      <c r="B103" s="142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138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</row>
    <row r="104" spans="1:80" x14ac:dyDescent="0.25">
      <c r="A104" s="94"/>
      <c r="B104" s="142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138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</row>
    <row r="105" spans="1:80" x14ac:dyDescent="0.25">
      <c r="A105" s="94"/>
      <c r="B105" s="142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138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</row>
    <row r="106" spans="1:80" x14ac:dyDescent="0.25">
      <c r="A106" s="94"/>
      <c r="B106" s="142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138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</row>
    <row r="107" spans="1:80" x14ac:dyDescent="0.25">
      <c r="A107" s="94"/>
      <c r="B107" s="142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138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</row>
    <row r="108" spans="1:80" x14ac:dyDescent="0.25">
      <c r="A108" s="94"/>
      <c r="B108" s="142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138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</row>
    <row r="109" spans="1:80" x14ac:dyDescent="0.25">
      <c r="A109" s="94"/>
      <c r="B109" s="142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138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  <c r="CB109" s="94"/>
    </row>
    <row r="110" spans="1:80" x14ac:dyDescent="0.25">
      <c r="A110" s="94"/>
      <c r="B110" s="142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138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</row>
    <row r="111" spans="1:80" x14ac:dyDescent="0.25">
      <c r="A111" s="94"/>
      <c r="B111" s="142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138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  <c r="CB111" s="94"/>
    </row>
    <row r="112" spans="1:80" x14ac:dyDescent="0.25">
      <c r="A112" s="94"/>
      <c r="B112" s="142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138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4"/>
    </row>
    <row r="113" spans="1:80" x14ac:dyDescent="0.25">
      <c r="A113" s="94"/>
      <c r="B113" s="142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138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4"/>
    </row>
    <row r="114" spans="1:80" x14ac:dyDescent="0.25">
      <c r="A114" s="94"/>
      <c r="B114" s="142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138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4"/>
    </row>
    <row r="115" spans="1:80" x14ac:dyDescent="0.25">
      <c r="A115" s="94"/>
      <c r="B115" s="142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118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4"/>
      <c r="BR115" s="94"/>
      <c r="BS115" s="94"/>
      <c r="BT115" s="94"/>
      <c r="BU115" s="94"/>
      <c r="BV115" s="94"/>
      <c r="BW115" s="94"/>
      <c r="BX115" s="94"/>
      <c r="BY115" s="94"/>
      <c r="BZ115" s="94"/>
      <c r="CA115" s="94"/>
      <c r="CB115" s="94"/>
    </row>
    <row r="116" spans="1:80" x14ac:dyDescent="0.25">
      <c r="A116" s="94"/>
      <c r="B116" s="142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118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4"/>
      <c r="BR116" s="94"/>
      <c r="BS116" s="94"/>
      <c r="BT116" s="94"/>
      <c r="BU116" s="94"/>
      <c r="BV116" s="94"/>
      <c r="BW116" s="94"/>
      <c r="BX116" s="94"/>
      <c r="BY116" s="94"/>
      <c r="BZ116" s="94"/>
      <c r="CA116" s="94"/>
      <c r="CB116" s="94"/>
    </row>
    <row r="117" spans="1:80" x14ac:dyDescent="0.25">
      <c r="A117" s="94"/>
      <c r="B117" s="142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118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  <c r="BS117" s="94"/>
      <c r="BT117" s="94"/>
      <c r="BU117" s="94"/>
      <c r="BV117" s="94"/>
      <c r="BW117" s="94"/>
      <c r="BX117" s="94"/>
      <c r="BY117" s="94"/>
      <c r="BZ117" s="94"/>
      <c r="CA117" s="94"/>
      <c r="CB117" s="94"/>
    </row>
    <row r="118" spans="1:80" x14ac:dyDescent="0.25">
      <c r="A118" s="94"/>
      <c r="B118" s="142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118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</row>
    <row r="119" spans="1:80" x14ac:dyDescent="0.25">
      <c r="A119" s="94"/>
      <c r="B119" s="142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118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4"/>
      <c r="BS119" s="94"/>
      <c r="BT119" s="94"/>
      <c r="BU119" s="94"/>
      <c r="BV119" s="94"/>
      <c r="BW119" s="94"/>
      <c r="BX119" s="94"/>
      <c r="BY119" s="94"/>
      <c r="BZ119" s="94"/>
      <c r="CA119" s="94"/>
      <c r="CB119" s="94"/>
    </row>
    <row r="120" spans="1:80" x14ac:dyDescent="0.25">
      <c r="A120" s="94"/>
      <c r="B120" s="142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118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94"/>
      <c r="BR120" s="94"/>
      <c r="BS120" s="94"/>
      <c r="BT120" s="94"/>
      <c r="BU120" s="94"/>
      <c r="BV120" s="94"/>
      <c r="BW120" s="94"/>
      <c r="BX120" s="94"/>
      <c r="BY120" s="94"/>
      <c r="BZ120" s="94"/>
      <c r="CA120" s="94"/>
      <c r="CB120" s="94"/>
    </row>
    <row r="121" spans="1:80" x14ac:dyDescent="0.25">
      <c r="A121" s="94"/>
      <c r="B121" s="142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118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94"/>
      <c r="BQ121" s="94"/>
      <c r="BR121" s="94"/>
      <c r="BS121" s="94"/>
      <c r="BT121" s="94"/>
      <c r="BU121" s="94"/>
      <c r="BV121" s="94"/>
      <c r="BW121" s="94"/>
      <c r="BX121" s="94"/>
      <c r="BY121" s="94"/>
      <c r="BZ121" s="94"/>
      <c r="CA121" s="94"/>
      <c r="CB121" s="94"/>
    </row>
    <row r="122" spans="1:80" x14ac:dyDescent="0.25">
      <c r="A122" s="94"/>
      <c r="B122" s="142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118"/>
      <c r="AZ122" s="94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94"/>
      <c r="BQ122" s="94"/>
      <c r="BR122" s="94"/>
      <c r="BS122" s="94"/>
      <c r="BT122" s="94"/>
      <c r="BU122" s="94"/>
      <c r="BV122" s="94"/>
      <c r="BW122" s="94"/>
      <c r="BX122" s="94"/>
      <c r="BY122" s="94"/>
      <c r="BZ122" s="94"/>
      <c r="CA122" s="94"/>
      <c r="CB122" s="94"/>
    </row>
    <row r="123" spans="1:80" x14ac:dyDescent="0.25">
      <c r="A123" s="94"/>
      <c r="B123" s="142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118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  <c r="BV123" s="94"/>
      <c r="BW123" s="94"/>
      <c r="BX123" s="94"/>
      <c r="BY123" s="94"/>
      <c r="BZ123" s="94"/>
      <c r="CA123" s="94"/>
      <c r="CB123" s="94"/>
    </row>
    <row r="124" spans="1:80" x14ac:dyDescent="0.25">
      <c r="A124" s="94"/>
      <c r="B124" s="142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118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/>
      <c r="BQ124" s="94"/>
      <c r="BR124" s="94"/>
      <c r="BS124" s="94"/>
      <c r="BT124" s="94"/>
      <c r="BU124" s="94"/>
      <c r="BV124" s="94"/>
      <c r="BW124" s="94"/>
      <c r="BX124" s="94"/>
      <c r="BY124" s="94"/>
      <c r="BZ124" s="94"/>
      <c r="CA124" s="94"/>
      <c r="CB124" s="94"/>
    </row>
    <row r="125" spans="1:80" x14ac:dyDescent="0.25">
      <c r="A125" s="94"/>
      <c r="B125" s="142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118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4"/>
      <c r="BS125" s="94"/>
      <c r="BT125" s="94"/>
      <c r="BU125" s="94"/>
      <c r="BV125" s="94"/>
      <c r="BW125" s="94"/>
      <c r="BX125" s="94"/>
      <c r="BY125" s="94"/>
      <c r="BZ125" s="94"/>
      <c r="CA125" s="94"/>
      <c r="CB125" s="94"/>
    </row>
    <row r="126" spans="1:80" x14ac:dyDescent="0.25">
      <c r="A126" s="94"/>
      <c r="B126" s="142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118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94"/>
      <c r="BQ126" s="94"/>
      <c r="BR126" s="94"/>
      <c r="BS126" s="94"/>
      <c r="BT126" s="94"/>
      <c r="BU126" s="94"/>
      <c r="BV126" s="94"/>
      <c r="BW126" s="94"/>
      <c r="BX126" s="94"/>
      <c r="BY126" s="94"/>
      <c r="BZ126" s="94"/>
      <c r="CA126" s="94"/>
      <c r="CB126" s="94"/>
    </row>
    <row r="127" spans="1:80" x14ac:dyDescent="0.25">
      <c r="A127" s="94"/>
      <c r="B127" s="142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118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  <c r="BM127" s="94"/>
      <c r="BN127" s="94"/>
      <c r="BO127" s="94"/>
      <c r="BP127" s="94"/>
      <c r="BQ127" s="94"/>
      <c r="BR127" s="94"/>
      <c r="BS127" s="94"/>
      <c r="BT127" s="94"/>
      <c r="BU127" s="94"/>
      <c r="BV127" s="94"/>
      <c r="BW127" s="94"/>
      <c r="BX127" s="94"/>
      <c r="BY127" s="94"/>
      <c r="BZ127" s="94"/>
      <c r="CA127" s="94"/>
      <c r="CB127" s="94"/>
    </row>
    <row r="128" spans="1:80" x14ac:dyDescent="0.25">
      <c r="A128" s="94"/>
      <c r="B128" s="142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118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94"/>
      <c r="BQ128" s="94"/>
      <c r="BR128" s="94"/>
      <c r="BS128" s="94"/>
      <c r="BT128" s="94"/>
      <c r="BU128" s="94"/>
      <c r="BV128" s="94"/>
      <c r="BW128" s="94"/>
      <c r="BX128" s="94"/>
      <c r="BY128" s="94"/>
      <c r="BZ128" s="94"/>
      <c r="CA128" s="94"/>
      <c r="CB128" s="94"/>
    </row>
    <row r="129" spans="1:80" x14ac:dyDescent="0.25">
      <c r="A129" s="94"/>
      <c r="B129" s="142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118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94"/>
      <c r="BQ129" s="94"/>
      <c r="BR129" s="94"/>
      <c r="BS129" s="94"/>
      <c r="BT129" s="94"/>
      <c r="BU129" s="94"/>
      <c r="BV129" s="94"/>
      <c r="BW129" s="94"/>
      <c r="BX129" s="94"/>
      <c r="BY129" s="94"/>
      <c r="BZ129" s="94"/>
      <c r="CA129" s="94"/>
      <c r="CB129" s="94"/>
    </row>
    <row r="130" spans="1:80" x14ac:dyDescent="0.25">
      <c r="A130" s="94"/>
      <c r="B130" s="142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118"/>
      <c r="AZ130" s="94"/>
      <c r="BA130" s="94"/>
      <c r="BB130" s="94"/>
      <c r="BC130" s="94"/>
      <c r="BD130" s="94"/>
      <c r="BE130" s="94"/>
      <c r="BF130" s="94"/>
      <c r="BG130" s="94"/>
      <c r="BH130" s="94"/>
      <c r="BI130" s="94"/>
      <c r="BJ130" s="94"/>
      <c r="BK130" s="94"/>
      <c r="BL130" s="94"/>
      <c r="BM130" s="94"/>
      <c r="BN130" s="94"/>
      <c r="BO130" s="94"/>
      <c r="BP130" s="94"/>
      <c r="BQ130" s="94"/>
      <c r="BR130" s="94"/>
      <c r="BS130" s="94"/>
      <c r="BT130" s="94"/>
      <c r="BU130" s="94"/>
      <c r="BV130" s="94"/>
      <c r="BW130" s="94"/>
      <c r="BX130" s="94"/>
      <c r="BY130" s="94"/>
      <c r="BZ130" s="94"/>
      <c r="CA130" s="94"/>
      <c r="CB130" s="94"/>
    </row>
    <row r="131" spans="1:80" x14ac:dyDescent="0.25">
      <c r="A131" s="94"/>
      <c r="B131" s="142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118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94"/>
      <c r="BQ131" s="94"/>
      <c r="BR131" s="94"/>
      <c r="BS131" s="94"/>
      <c r="BT131" s="94"/>
      <c r="BU131" s="94"/>
      <c r="BV131" s="94"/>
      <c r="BW131" s="94"/>
      <c r="BX131" s="94"/>
      <c r="BY131" s="94"/>
      <c r="BZ131" s="94"/>
      <c r="CA131" s="94"/>
      <c r="CB131" s="94"/>
    </row>
    <row r="132" spans="1:80" x14ac:dyDescent="0.25">
      <c r="A132" s="94"/>
      <c r="B132" s="142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118"/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  <c r="BJ132" s="94"/>
      <c r="BK132" s="94"/>
      <c r="BL132" s="94"/>
      <c r="BM132" s="94"/>
      <c r="BN132" s="94"/>
      <c r="BO132" s="94"/>
      <c r="BP132" s="94"/>
      <c r="BQ132" s="94"/>
      <c r="BR132" s="94"/>
      <c r="BS132" s="94"/>
      <c r="BT132" s="94"/>
      <c r="BU132" s="94"/>
      <c r="BV132" s="94"/>
      <c r="BW132" s="94"/>
      <c r="BX132" s="94"/>
      <c r="BY132" s="94"/>
      <c r="BZ132" s="94"/>
      <c r="CA132" s="94"/>
      <c r="CB132" s="94"/>
    </row>
    <row r="133" spans="1:80" x14ac:dyDescent="0.25">
      <c r="A133" s="94"/>
      <c r="B133" s="142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118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  <c r="BM133" s="94"/>
      <c r="BN133" s="94"/>
      <c r="BO133" s="94"/>
      <c r="BP133" s="94"/>
      <c r="BQ133" s="94"/>
      <c r="BR133" s="94"/>
      <c r="BS133" s="94"/>
      <c r="BT133" s="94"/>
      <c r="BU133" s="94"/>
      <c r="BV133" s="94"/>
      <c r="BW133" s="94"/>
      <c r="BX133" s="94"/>
      <c r="BY133" s="94"/>
      <c r="BZ133" s="94"/>
      <c r="CA133" s="94"/>
      <c r="CB133" s="94"/>
    </row>
    <row r="134" spans="1:80" x14ac:dyDescent="0.25">
      <c r="A134" s="94"/>
      <c r="B134" s="142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118"/>
      <c r="AZ134" s="94"/>
      <c r="BA134" s="94"/>
      <c r="BB134" s="94"/>
      <c r="BC134" s="94"/>
      <c r="BD134" s="94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94"/>
      <c r="BQ134" s="94"/>
      <c r="BR134" s="94"/>
      <c r="BS134" s="94"/>
      <c r="BT134" s="94"/>
      <c r="BU134" s="94"/>
      <c r="BV134" s="94"/>
      <c r="BW134" s="94"/>
      <c r="BX134" s="94"/>
      <c r="BY134" s="94"/>
      <c r="BZ134" s="94"/>
      <c r="CA134" s="94"/>
      <c r="CB134" s="94"/>
    </row>
    <row r="135" spans="1:80" x14ac:dyDescent="0.25">
      <c r="A135" s="94"/>
      <c r="B135" s="142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118"/>
      <c r="AZ135" s="94"/>
      <c r="BA135" s="94"/>
      <c r="BB135" s="94"/>
      <c r="BC135" s="94"/>
      <c r="BD135" s="94"/>
      <c r="BE135" s="94"/>
      <c r="BF135" s="94"/>
      <c r="BG135" s="94"/>
      <c r="BH135" s="94"/>
      <c r="BI135" s="94"/>
      <c r="BJ135" s="94"/>
      <c r="BK135" s="94"/>
      <c r="BL135" s="94"/>
      <c r="BM135" s="94"/>
      <c r="BN135" s="94"/>
      <c r="BO135" s="94"/>
      <c r="BP135" s="94"/>
      <c r="BQ135" s="94"/>
      <c r="BR135" s="94"/>
      <c r="BS135" s="94"/>
      <c r="BT135" s="94"/>
      <c r="BU135" s="94"/>
      <c r="BV135" s="94"/>
      <c r="BW135" s="94"/>
      <c r="BX135" s="94"/>
      <c r="BY135" s="94"/>
      <c r="BZ135" s="94"/>
      <c r="CA135" s="94"/>
      <c r="CB135" s="94"/>
    </row>
    <row r="136" spans="1:80" x14ac:dyDescent="0.25">
      <c r="A136" s="94"/>
      <c r="B136" s="142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118"/>
      <c r="AZ136" s="94"/>
      <c r="BA136" s="94"/>
      <c r="BB136" s="94"/>
      <c r="BC136" s="94"/>
      <c r="BD136" s="94"/>
      <c r="BE136" s="94"/>
      <c r="BF136" s="94"/>
      <c r="BG136" s="94"/>
      <c r="BH136" s="94"/>
      <c r="BI136" s="94"/>
      <c r="BJ136" s="94"/>
      <c r="BK136" s="94"/>
      <c r="BL136" s="94"/>
      <c r="BM136" s="94"/>
      <c r="BN136" s="94"/>
      <c r="BO136" s="94"/>
      <c r="BP136" s="94"/>
      <c r="BQ136" s="94"/>
      <c r="BR136" s="94"/>
      <c r="BS136" s="94"/>
      <c r="BT136" s="94"/>
      <c r="BU136" s="94"/>
      <c r="BV136" s="94"/>
      <c r="BW136" s="94"/>
      <c r="BX136" s="94"/>
      <c r="BY136" s="94"/>
      <c r="BZ136" s="94"/>
      <c r="CA136" s="94"/>
      <c r="CB136" s="94"/>
    </row>
    <row r="137" spans="1:80" x14ac:dyDescent="0.25">
      <c r="A137" s="94"/>
      <c r="B137" s="142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118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  <c r="BY137" s="94"/>
      <c r="BZ137" s="94"/>
      <c r="CA137" s="94"/>
      <c r="CB137" s="94"/>
    </row>
    <row r="138" spans="1:80" x14ac:dyDescent="0.25">
      <c r="A138" s="94"/>
      <c r="B138" s="142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118"/>
      <c r="AZ138" s="94"/>
      <c r="BA138" s="94"/>
      <c r="BB138" s="94"/>
      <c r="BC138" s="94"/>
      <c r="BD138" s="94"/>
      <c r="BE138" s="94"/>
      <c r="BF138" s="94"/>
      <c r="BG138" s="94"/>
      <c r="BH138" s="94"/>
      <c r="BI138" s="94"/>
      <c r="BJ138" s="94"/>
      <c r="BK138" s="94"/>
      <c r="BL138" s="94"/>
      <c r="BM138" s="94"/>
      <c r="BN138" s="94"/>
      <c r="BO138" s="94"/>
      <c r="BP138" s="94"/>
      <c r="BQ138" s="94"/>
      <c r="BR138" s="94"/>
      <c r="BS138" s="94"/>
      <c r="BT138" s="94"/>
      <c r="BU138" s="94"/>
      <c r="BV138" s="94"/>
      <c r="BW138" s="94"/>
      <c r="BX138" s="94"/>
      <c r="BY138" s="94"/>
      <c r="BZ138" s="94"/>
      <c r="CA138" s="94"/>
      <c r="CB138" s="94"/>
    </row>
    <row r="139" spans="1:80" x14ac:dyDescent="0.25">
      <c r="A139" s="94"/>
      <c r="B139" s="142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118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94"/>
      <c r="BY139" s="94"/>
      <c r="BZ139" s="94"/>
      <c r="CA139" s="94"/>
      <c r="CB139" s="94"/>
    </row>
    <row r="140" spans="1:80" x14ac:dyDescent="0.25">
      <c r="A140" s="94"/>
      <c r="B140" s="142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118"/>
      <c r="AZ140" s="94"/>
      <c r="BA140" s="94"/>
      <c r="BB140" s="94"/>
      <c r="BC140" s="94"/>
      <c r="BD140" s="94"/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  <c r="BT140" s="94"/>
      <c r="BU140" s="94"/>
      <c r="BV140" s="94"/>
      <c r="BW140" s="94"/>
      <c r="BX140" s="94"/>
      <c r="BY140" s="94"/>
      <c r="BZ140" s="94"/>
      <c r="CA140" s="94"/>
      <c r="CB140" s="94"/>
    </row>
    <row r="141" spans="1:80" x14ac:dyDescent="0.25">
      <c r="A141" s="94"/>
      <c r="B141" s="142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118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4"/>
      <c r="BR141" s="94"/>
      <c r="BS141" s="94"/>
      <c r="BT141" s="94"/>
      <c r="BU141" s="94"/>
      <c r="BV141" s="94"/>
      <c r="BW141" s="94"/>
      <c r="BX141" s="94"/>
      <c r="BY141" s="94"/>
      <c r="BZ141" s="94"/>
      <c r="CA141" s="94"/>
      <c r="CB141" s="94"/>
    </row>
    <row r="142" spans="1:80" x14ac:dyDescent="0.25">
      <c r="A142" s="94"/>
      <c r="B142" s="142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118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4"/>
      <c r="BK142" s="94"/>
      <c r="BL142" s="94"/>
      <c r="BM142" s="94"/>
      <c r="BN142" s="94"/>
      <c r="BO142" s="94"/>
      <c r="BP142" s="94"/>
      <c r="BQ142" s="94"/>
      <c r="BR142" s="94"/>
      <c r="BS142" s="94"/>
      <c r="BT142" s="94"/>
      <c r="BU142" s="94"/>
      <c r="BV142" s="94"/>
      <c r="BW142" s="94"/>
      <c r="BX142" s="94"/>
      <c r="BY142" s="94"/>
      <c r="BZ142" s="94"/>
      <c r="CA142" s="94"/>
      <c r="CB142" s="94"/>
    </row>
    <row r="143" spans="1:80" x14ac:dyDescent="0.25">
      <c r="A143" s="94"/>
      <c r="B143" s="142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118"/>
      <c r="AZ143" s="94"/>
      <c r="BA143" s="94"/>
      <c r="BB143" s="94"/>
      <c r="BC143" s="94"/>
      <c r="BD143" s="94"/>
      <c r="BE143" s="94"/>
      <c r="BF143" s="94"/>
      <c r="BG143" s="94"/>
      <c r="BH143" s="94"/>
      <c r="BI143" s="94"/>
      <c r="BJ143" s="94"/>
      <c r="BK143" s="94"/>
      <c r="BL143" s="94"/>
      <c r="BM143" s="94"/>
      <c r="BN143" s="94"/>
      <c r="BO143" s="94"/>
      <c r="BP143" s="94"/>
      <c r="BQ143" s="94"/>
      <c r="BR143" s="94"/>
      <c r="BS143" s="94"/>
      <c r="BT143" s="94"/>
      <c r="BU143" s="94"/>
      <c r="BV143" s="94"/>
      <c r="BW143" s="94"/>
      <c r="BX143" s="94"/>
      <c r="BY143" s="94"/>
      <c r="BZ143" s="94"/>
      <c r="CA143" s="94"/>
      <c r="CB143" s="94"/>
    </row>
    <row r="144" spans="1:80" x14ac:dyDescent="0.25">
      <c r="A144" s="94"/>
      <c r="B144" s="142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118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  <c r="BJ144" s="94"/>
      <c r="BK144" s="94"/>
      <c r="BL144" s="94"/>
      <c r="BM144" s="94"/>
      <c r="BN144" s="94"/>
      <c r="BO144" s="94"/>
      <c r="BP144" s="94"/>
      <c r="BQ144" s="94"/>
      <c r="BR144" s="94"/>
      <c r="BS144" s="94"/>
      <c r="BT144" s="94"/>
      <c r="BU144" s="94"/>
      <c r="BV144" s="94"/>
      <c r="BW144" s="94"/>
      <c r="BX144" s="94"/>
      <c r="BY144" s="94"/>
      <c r="BZ144" s="94"/>
      <c r="CA144" s="94"/>
      <c r="CB144" s="94"/>
    </row>
    <row r="145" spans="1:80" x14ac:dyDescent="0.25">
      <c r="A145" s="94"/>
      <c r="B145" s="142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118"/>
      <c r="AZ145" s="94"/>
      <c r="BA145" s="94"/>
      <c r="BB145" s="94"/>
      <c r="BC145" s="94"/>
      <c r="BD145" s="94"/>
      <c r="BE145" s="94"/>
      <c r="BF145" s="94"/>
      <c r="BG145" s="94"/>
      <c r="BH145" s="94"/>
      <c r="BI145" s="94"/>
      <c r="BJ145" s="94"/>
      <c r="BK145" s="94"/>
      <c r="BL145" s="94"/>
      <c r="BM145" s="94"/>
      <c r="BN145" s="94"/>
      <c r="BO145" s="94"/>
      <c r="BP145" s="94"/>
      <c r="BQ145" s="94"/>
      <c r="BR145" s="94"/>
      <c r="BS145" s="94"/>
      <c r="BT145" s="94"/>
      <c r="BU145" s="94"/>
      <c r="BV145" s="94"/>
      <c r="BW145" s="94"/>
      <c r="BX145" s="94"/>
      <c r="BY145" s="94"/>
      <c r="BZ145" s="94"/>
      <c r="CA145" s="94"/>
      <c r="CB145" s="94"/>
    </row>
    <row r="146" spans="1:80" x14ac:dyDescent="0.25">
      <c r="A146" s="94"/>
      <c r="B146" s="142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118"/>
      <c r="AZ146" s="94"/>
      <c r="BA146" s="94"/>
      <c r="BB146" s="94"/>
      <c r="BC146" s="94"/>
      <c r="BD146" s="94"/>
      <c r="BE146" s="94"/>
      <c r="BF146" s="94"/>
      <c r="BG146" s="94"/>
      <c r="BH146" s="94"/>
      <c r="BI146" s="94"/>
      <c r="BJ146" s="94"/>
      <c r="BK146" s="94"/>
      <c r="BL146" s="94"/>
      <c r="BM146" s="94"/>
      <c r="BN146" s="94"/>
      <c r="BO146" s="94"/>
      <c r="BP146" s="94"/>
      <c r="BQ146" s="94"/>
      <c r="BR146" s="94"/>
      <c r="BS146" s="94"/>
      <c r="BT146" s="94"/>
      <c r="BU146" s="94"/>
      <c r="BV146" s="94"/>
      <c r="BW146" s="94"/>
      <c r="BX146" s="94"/>
      <c r="BY146" s="94"/>
      <c r="BZ146" s="94"/>
      <c r="CA146" s="94"/>
      <c r="CB146" s="94"/>
    </row>
    <row r="147" spans="1:80" x14ac:dyDescent="0.25">
      <c r="A147" s="94"/>
      <c r="B147" s="142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118"/>
      <c r="AZ147" s="94"/>
      <c r="BA147" s="94"/>
      <c r="BB147" s="94"/>
      <c r="BC147" s="94"/>
      <c r="BD147" s="94"/>
      <c r="BE147" s="94"/>
      <c r="BF147" s="94"/>
      <c r="BG147" s="94"/>
      <c r="BH147" s="94"/>
      <c r="BI147" s="94"/>
      <c r="BJ147" s="94"/>
      <c r="BK147" s="94"/>
      <c r="BL147" s="94"/>
      <c r="BM147" s="94"/>
      <c r="BN147" s="94"/>
      <c r="BO147" s="94"/>
      <c r="BP147" s="94"/>
      <c r="BQ147" s="94"/>
      <c r="BR147" s="94"/>
      <c r="BS147" s="94"/>
      <c r="BT147" s="94"/>
      <c r="BU147" s="94"/>
      <c r="BV147" s="94"/>
      <c r="BW147" s="94"/>
      <c r="BX147" s="94"/>
      <c r="BY147" s="94"/>
      <c r="BZ147" s="94"/>
      <c r="CA147" s="94"/>
      <c r="CB147" s="94"/>
    </row>
    <row r="148" spans="1:80" x14ac:dyDescent="0.25">
      <c r="A148" s="94"/>
      <c r="B148" s="142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118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4"/>
      <c r="BR148" s="94"/>
      <c r="BS148" s="94"/>
      <c r="BT148" s="94"/>
      <c r="BU148" s="94"/>
      <c r="BV148" s="94"/>
      <c r="BW148" s="94"/>
      <c r="BX148" s="94"/>
      <c r="BY148" s="94"/>
      <c r="BZ148" s="94"/>
      <c r="CA148" s="94"/>
      <c r="CB148" s="94"/>
    </row>
    <row r="149" spans="1:80" x14ac:dyDescent="0.25">
      <c r="A149" s="94"/>
      <c r="B149" s="142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118"/>
      <c r="AZ149" s="94"/>
      <c r="BA149" s="94"/>
      <c r="BB149" s="94"/>
      <c r="BC149" s="94"/>
      <c r="BD149" s="94"/>
      <c r="BE149" s="94"/>
      <c r="BF149" s="94"/>
      <c r="BG149" s="94"/>
      <c r="BH149" s="94"/>
      <c r="BI149" s="94"/>
      <c r="BJ149" s="94"/>
      <c r="BK149" s="94"/>
      <c r="BL149" s="94"/>
      <c r="BM149" s="94"/>
      <c r="BN149" s="94"/>
      <c r="BO149" s="94"/>
      <c r="BP149" s="94"/>
      <c r="BQ149" s="94"/>
      <c r="BR149" s="94"/>
      <c r="BS149" s="94"/>
      <c r="BT149" s="94"/>
      <c r="BU149" s="94"/>
      <c r="BV149" s="94"/>
      <c r="BW149" s="94"/>
      <c r="BX149" s="94"/>
      <c r="BY149" s="94"/>
      <c r="BZ149" s="94"/>
      <c r="CA149" s="94"/>
      <c r="CB149" s="94"/>
    </row>
    <row r="150" spans="1:80" x14ac:dyDescent="0.25">
      <c r="A150" s="94"/>
      <c r="B150" s="142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118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4"/>
      <c r="BL150" s="94"/>
      <c r="BM150" s="94"/>
      <c r="BN150" s="94"/>
      <c r="BO150" s="94"/>
      <c r="BP150" s="94"/>
      <c r="BQ150" s="94"/>
      <c r="BR150" s="94"/>
      <c r="BS150" s="94"/>
      <c r="BT150" s="94"/>
      <c r="BU150" s="94"/>
      <c r="BV150" s="94"/>
      <c r="BW150" s="94"/>
      <c r="BX150" s="94"/>
      <c r="BY150" s="94"/>
      <c r="BZ150" s="94"/>
      <c r="CA150" s="94"/>
      <c r="CB150" s="94"/>
    </row>
    <row r="151" spans="1:80" x14ac:dyDescent="0.25">
      <c r="A151" s="94"/>
      <c r="B151" s="142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118"/>
      <c r="AZ151" s="94"/>
      <c r="BA151" s="94"/>
      <c r="BB151" s="94"/>
      <c r="BC151" s="94"/>
      <c r="BD151" s="94"/>
      <c r="BE151" s="94"/>
      <c r="BF151" s="94"/>
      <c r="BG151" s="94"/>
      <c r="BH151" s="94"/>
      <c r="BI151" s="94"/>
      <c r="BJ151" s="94"/>
      <c r="BK151" s="94"/>
      <c r="BL151" s="94"/>
      <c r="BM151" s="94"/>
      <c r="BN151" s="94"/>
      <c r="BO151" s="94"/>
      <c r="BP151" s="94"/>
      <c r="BQ151" s="94"/>
      <c r="BR151" s="94"/>
      <c r="BS151" s="94"/>
      <c r="BT151" s="94"/>
      <c r="BU151" s="94"/>
      <c r="BV151" s="94"/>
      <c r="BW151" s="94"/>
      <c r="BX151" s="94"/>
      <c r="BY151" s="94"/>
      <c r="BZ151" s="94"/>
      <c r="CA151" s="94"/>
      <c r="CB151" s="94"/>
    </row>
    <row r="152" spans="1:80" x14ac:dyDescent="0.25">
      <c r="A152" s="94"/>
      <c r="B152" s="142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118"/>
      <c r="AZ152" s="94"/>
      <c r="BA152" s="94"/>
      <c r="BB152" s="94"/>
      <c r="BC152" s="94"/>
      <c r="BD152" s="94"/>
      <c r="BE152" s="94"/>
      <c r="BF152" s="94"/>
      <c r="BG152" s="94"/>
      <c r="BH152" s="94"/>
      <c r="BI152" s="94"/>
      <c r="BJ152" s="94"/>
      <c r="BK152" s="94"/>
      <c r="BL152" s="94"/>
      <c r="BM152" s="94"/>
      <c r="BN152" s="94"/>
      <c r="BO152" s="94"/>
      <c r="BP152" s="94"/>
      <c r="BQ152" s="94"/>
      <c r="BR152" s="94"/>
      <c r="BS152" s="94"/>
      <c r="BT152" s="94"/>
      <c r="BU152" s="94"/>
      <c r="BV152" s="94"/>
      <c r="BW152" s="94"/>
      <c r="BX152" s="94"/>
      <c r="BY152" s="94"/>
      <c r="BZ152" s="94"/>
      <c r="CA152" s="94"/>
      <c r="CB152" s="94"/>
    </row>
    <row r="153" spans="1:80" x14ac:dyDescent="0.25">
      <c r="A153" s="94"/>
      <c r="B153" s="142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  <c r="AW153" s="94"/>
      <c r="AX153" s="94"/>
      <c r="AY153" s="118"/>
      <c r="AZ153" s="94"/>
      <c r="BA153" s="94"/>
      <c r="BB153" s="94"/>
      <c r="BC153" s="94"/>
      <c r="BD153" s="94"/>
      <c r="BE153" s="94"/>
      <c r="BF153" s="94"/>
      <c r="BG153" s="94"/>
      <c r="BH153" s="94"/>
      <c r="BI153" s="94"/>
      <c r="BJ153" s="94"/>
      <c r="BK153" s="94"/>
      <c r="BL153" s="94"/>
      <c r="BM153" s="94"/>
      <c r="BN153" s="94"/>
      <c r="BO153" s="94"/>
      <c r="BP153" s="94"/>
      <c r="BQ153" s="94"/>
      <c r="BR153" s="94"/>
      <c r="BS153" s="94"/>
      <c r="BT153" s="94"/>
      <c r="BU153" s="94"/>
      <c r="BV153" s="94"/>
      <c r="BW153" s="94"/>
      <c r="BX153" s="94"/>
      <c r="BY153" s="94"/>
      <c r="BZ153" s="94"/>
      <c r="CA153" s="94"/>
      <c r="CB153" s="94"/>
    </row>
    <row r="154" spans="1:80" x14ac:dyDescent="0.25">
      <c r="A154" s="94"/>
      <c r="B154" s="142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118"/>
      <c r="AZ154" s="94"/>
      <c r="BA154" s="94"/>
      <c r="BB154" s="94"/>
      <c r="BC154" s="94"/>
      <c r="BD154" s="94"/>
      <c r="BE154" s="94"/>
      <c r="BF154" s="94"/>
      <c r="BG154" s="94"/>
      <c r="BH154" s="94"/>
      <c r="BI154" s="94"/>
      <c r="BJ154" s="94"/>
      <c r="BK154" s="94"/>
      <c r="BL154" s="94"/>
      <c r="BM154" s="94"/>
      <c r="BN154" s="94"/>
      <c r="BO154" s="94"/>
      <c r="BP154" s="94"/>
      <c r="BQ154" s="94"/>
      <c r="BR154" s="94"/>
      <c r="BS154" s="94"/>
      <c r="BT154" s="94"/>
      <c r="BU154" s="94"/>
      <c r="BV154" s="94"/>
      <c r="BW154" s="94"/>
      <c r="BX154" s="94"/>
      <c r="BY154" s="94"/>
      <c r="BZ154" s="94"/>
      <c r="CA154" s="94"/>
      <c r="CB154" s="94"/>
    </row>
    <row r="155" spans="1:80" x14ac:dyDescent="0.25">
      <c r="A155" s="94"/>
      <c r="B155" s="142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118"/>
      <c r="AZ155" s="94"/>
      <c r="BA155" s="94"/>
      <c r="BB155" s="94"/>
      <c r="BC155" s="94"/>
      <c r="BD155" s="94"/>
      <c r="BE155" s="94"/>
      <c r="BF155" s="94"/>
      <c r="BG155" s="94"/>
      <c r="BH155" s="94"/>
      <c r="BI155" s="94"/>
      <c r="BJ155" s="94"/>
      <c r="BK155" s="94"/>
      <c r="BL155" s="94"/>
      <c r="BM155" s="94"/>
      <c r="BN155" s="94"/>
      <c r="BO155" s="94"/>
      <c r="BP155" s="94"/>
      <c r="BQ155" s="94"/>
      <c r="BR155" s="94"/>
      <c r="BS155" s="94"/>
      <c r="BT155" s="94"/>
      <c r="BU155" s="94"/>
      <c r="BV155" s="94"/>
      <c r="BW155" s="94"/>
      <c r="BX155" s="94"/>
      <c r="BY155" s="94"/>
      <c r="BZ155" s="94"/>
      <c r="CA155" s="94"/>
      <c r="CB155" s="94"/>
    </row>
    <row r="156" spans="1:80" x14ac:dyDescent="0.25">
      <c r="A156" s="94"/>
      <c r="B156" s="142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118"/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94"/>
      <c r="BQ156" s="94"/>
      <c r="BR156" s="94"/>
      <c r="BS156" s="94"/>
      <c r="BT156" s="94"/>
      <c r="BU156" s="94"/>
      <c r="BV156" s="94"/>
      <c r="BW156" s="94"/>
      <c r="BX156" s="94"/>
      <c r="BY156" s="94"/>
      <c r="BZ156" s="94"/>
      <c r="CA156" s="94"/>
      <c r="CB156" s="94"/>
    </row>
    <row r="157" spans="1:80" x14ac:dyDescent="0.25">
      <c r="A157" s="94"/>
      <c r="B157" s="142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118"/>
      <c r="AZ157" s="94"/>
      <c r="BA157" s="94"/>
      <c r="BB157" s="94"/>
      <c r="BC157" s="94"/>
      <c r="BD157" s="94"/>
      <c r="BE157" s="94"/>
      <c r="BF157" s="94"/>
      <c r="BG157" s="94"/>
      <c r="BH157" s="94"/>
      <c r="BI157" s="94"/>
      <c r="BJ157" s="94"/>
      <c r="BK157" s="94"/>
      <c r="BL157" s="94"/>
      <c r="BM157" s="94"/>
      <c r="BN157" s="94"/>
      <c r="BO157" s="94"/>
      <c r="BP157" s="94"/>
      <c r="BQ157" s="94"/>
      <c r="BR157" s="94"/>
      <c r="BS157" s="94"/>
      <c r="BT157" s="94"/>
      <c r="BU157" s="94"/>
      <c r="BV157" s="94"/>
      <c r="BW157" s="94"/>
      <c r="BX157" s="94"/>
      <c r="BY157" s="94"/>
      <c r="BZ157" s="94"/>
      <c r="CA157" s="94"/>
      <c r="CB157" s="94"/>
    </row>
    <row r="158" spans="1:80" x14ac:dyDescent="0.25">
      <c r="A158" s="94"/>
      <c r="B158" s="142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118"/>
      <c r="AZ158" s="94"/>
      <c r="BA158" s="94"/>
      <c r="BB158" s="94"/>
      <c r="BC158" s="94"/>
      <c r="BD158" s="94"/>
      <c r="BE158" s="94"/>
      <c r="BF158" s="94"/>
      <c r="BG158" s="94"/>
      <c r="BH158" s="94"/>
      <c r="BI158" s="94"/>
      <c r="BJ158" s="94"/>
      <c r="BK158" s="94"/>
      <c r="BL158" s="94"/>
      <c r="BM158" s="94"/>
      <c r="BN158" s="94"/>
      <c r="BO158" s="94"/>
      <c r="BP158" s="94"/>
      <c r="BQ158" s="94"/>
      <c r="BR158" s="94"/>
      <c r="BS158" s="94"/>
      <c r="BT158" s="94"/>
      <c r="BU158" s="94"/>
      <c r="BV158" s="94"/>
      <c r="BW158" s="94"/>
      <c r="BX158" s="94"/>
      <c r="BY158" s="94"/>
      <c r="BZ158" s="94"/>
      <c r="CA158" s="94"/>
      <c r="CB158" s="94"/>
    </row>
    <row r="159" spans="1:80" x14ac:dyDescent="0.25">
      <c r="A159" s="94"/>
      <c r="B159" s="142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118"/>
      <c r="AZ159" s="94"/>
      <c r="BA159" s="94"/>
      <c r="BB159" s="94"/>
      <c r="BC159" s="94"/>
      <c r="BD159" s="94"/>
      <c r="BE159" s="94"/>
      <c r="BF159" s="94"/>
      <c r="BG159" s="94"/>
      <c r="BH159" s="94"/>
      <c r="BI159" s="94"/>
      <c r="BJ159" s="94"/>
      <c r="BK159" s="94"/>
      <c r="BL159" s="94"/>
      <c r="BM159" s="94"/>
      <c r="BN159" s="94"/>
      <c r="BO159" s="94"/>
      <c r="BP159" s="94"/>
      <c r="BQ159" s="94"/>
      <c r="BR159" s="94"/>
      <c r="BS159" s="94"/>
      <c r="BT159" s="94"/>
      <c r="BU159" s="94"/>
      <c r="BV159" s="94"/>
      <c r="BW159" s="94"/>
      <c r="BX159" s="94"/>
      <c r="BY159" s="94"/>
      <c r="BZ159" s="94"/>
      <c r="CA159" s="94"/>
      <c r="CB159" s="94"/>
    </row>
    <row r="160" spans="1:80" x14ac:dyDescent="0.25">
      <c r="A160" s="94"/>
      <c r="B160" s="142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118"/>
      <c r="AZ160" s="94"/>
      <c r="BA160" s="94"/>
      <c r="BB160" s="94"/>
      <c r="BC160" s="94"/>
      <c r="BD160" s="94"/>
      <c r="BE160" s="94"/>
      <c r="BF160" s="94"/>
      <c r="BG160" s="94"/>
      <c r="BH160" s="94"/>
      <c r="BI160" s="94"/>
      <c r="BJ160" s="94"/>
      <c r="BK160" s="94"/>
      <c r="BL160" s="94"/>
      <c r="BM160" s="94"/>
      <c r="BN160" s="94"/>
      <c r="BO160" s="94"/>
      <c r="BP160" s="94"/>
      <c r="BQ160" s="94"/>
      <c r="BR160" s="94"/>
      <c r="BS160" s="94"/>
      <c r="BT160" s="94"/>
      <c r="BU160" s="94"/>
      <c r="BV160" s="94"/>
      <c r="BW160" s="94"/>
      <c r="BX160" s="94"/>
      <c r="BY160" s="94"/>
      <c r="BZ160" s="94"/>
      <c r="CA160" s="94"/>
      <c r="CB160" s="94"/>
    </row>
    <row r="161" spans="1:80" x14ac:dyDescent="0.25">
      <c r="A161" s="94"/>
      <c r="B161" s="142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118"/>
      <c r="AZ161" s="94"/>
      <c r="BA161" s="94"/>
      <c r="BB161" s="94"/>
      <c r="BC161" s="94"/>
      <c r="BD161" s="94"/>
      <c r="BE161" s="94"/>
      <c r="BF161" s="94"/>
      <c r="BG161" s="94"/>
      <c r="BH161" s="94"/>
      <c r="BI161" s="94"/>
      <c r="BJ161" s="94"/>
      <c r="BK161" s="94"/>
      <c r="BL161" s="94"/>
      <c r="BM161" s="94"/>
      <c r="BN161" s="94"/>
      <c r="BO161" s="94"/>
      <c r="BP161" s="94"/>
      <c r="BQ161" s="94"/>
      <c r="BR161" s="94"/>
      <c r="BS161" s="94"/>
      <c r="BT161" s="94"/>
      <c r="BU161" s="94"/>
      <c r="BV161" s="94"/>
      <c r="BW161" s="94"/>
      <c r="BX161" s="94"/>
      <c r="BY161" s="94"/>
      <c r="BZ161" s="94"/>
      <c r="CA161" s="94"/>
      <c r="CB161" s="94"/>
    </row>
    <row r="162" spans="1:80" x14ac:dyDescent="0.25">
      <c r="A162" s="94"/>
      <c r="B162" s="142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118"/>
      <c r="AZ162" s="94"/>
      <c r="BA162" s="94"/>
      <c r="BB162" s="94"/>
      <c r="BC162" s="94"/>
      <c r="BD162" s="94"/>
      <c r="BE162" s="94"/>
      <c r="BF162" s="94"/>
      <c r="BG162" s="94"/>
      <c r="BH162" s="94"/>
      <c r="BI162" s="94"/>
      <c r="BJ162" s="94"/>
      <c r="BK162" s="94"/>
      <c r="BL162" s="94"/>
      <c r="BM162" s="94"/>
      <c r="BN162" s="94"/>
      <c r="BO162" s="94"/>
      <c r="BP162" s="94"/>
      <c r="BQ162" s="94"/>
      <c r="BR162" s="94"/>
      <c r="BS162" s="94"/>
      <c r="BT162" s="94"/>
      <c r="BU162" s="94"/>
      <c r="BV162" s="94"/>
      <c r="BW162" s="94"/>
      <c r="BX162" s="94"/>
      <c r="BY162" s="94"/>
      <c r="BZ162" s="94"/>
      <c r="CA162" s="94"/>
      <c r="CB162" s="94"/>
    </row>
    <row r="163" spans="1:80" x14ac:dyDescent="0.25">
      <c r="A163" s="94"/>
      <c r="B163" s="142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118"/>
      <c r="AZ163" s="94"/>
      <c r="BA163" s="94"/>
      <c r="BB163" s="94"/>
      <c r="BC163" s="94"/>
      <c r="BD163" s="94"/>
      <c r="BE163" s="94"/>
      <c r="BF163" s="94"/>
      <c r="BG163" s="94"/>
      <c r="BH163" s="94"/>
      <c r="BI163" s="94"/>
      <c r="BJ163" s="94"/>
      <c r="BK163" s="94"/>
      <c r="BL163" s="94"/>
      <c r="BM163" s="94"/>
      <c r="BN163" s="94"/>
      <c r="BO163" s="94"/>
      <c r="BP163" s="94"/>
      <c r="BQ163" s="94"/>
      <c r="BR163" s="94"/>
      <c r="BS163" s="94"/>
      <c r="BT163" s="94"/>
      <c r="BU163" s="94"/>
      <c r="BV163" s="94"/>
      <c r="BW163" s="94"/>
      <c r="BX163" s="94"/>
      <c r="BY163" s="94"/>
      <c r="BZ163" s="94"/>
      <c r="CA163" s="94"/>
      <c r="CB163" s="94"/>
    </row>
    <row r="164" spans="1:80" x14ac:dyDescent="0.25">
      <c r="A164" s="94"/>
      <c r="B164" s="142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118"/>
      <c r="AZ164" s="94"/>
      <c r="BA164" s="94"/>
      <c r="BB164" s="94"/>
      <c r="BC164" s="94"/>
      <c r="BD164" s="94"/>
      <c r="BE164" s="94"/>
      <c r="BF164" s="94"/>
      <c r="BG164" s="94"/>
      <c r="BH164" s="94"/>
      <c r="BI164" s="94"/>
      <c r="BJ164" s="94"/>
      <c r="BK164" s="94"/>
      <c r="BL164" s="94"/>
      <c r="BM164" s="94"/>
      <c r="BN164" s="94"/>
      <c r="BO164" s="94"/>
      <c r="BP164" s="94"/>
      <c r="BQ164" s="94"/>
      <c r="BR164" s="94"/>
      <c r="BS164" s="94"/>
      <c r="BT164" s="94"/>
      <c r="BU164" s="94"/>
      <c r="BV164" s="94"/>
      <c r="BW164" s="94"/>
      <c r="BX164" s="94"/>
      <c r="BY164" s="94"/>
      <c r="BZ164" s="94"/>
      <c r="CA164" s="94"/>
      <c r="CB164" s="94"/>
    </row>
    <row r="165" spans="1:80" x14ac:dyDescent="0.25">
      <c r="A165" s="94"/>
      <c r="B165" s="142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118"/>
      <c r="AZ165" s="94"/>
      <c r="BA165" s="94"/>
      <c r="BB165" s="94"/>
      <c r="BC165" s="94"/>
      <c r="BD165" s="94"/>
      <c r="BE165" s="94"/>
      <c r="BF165" s="94"/>
      <c r="BG165" s="94"/>
      <c r="BH165" s="94"/>
      <c r="BI165" s="94"/>
      <c r="BJ165" s="94"/>
      <c r="BK165" s="94"/>
      <c r="BL165" s="94"/>
      <c r="BM165" s="94"/>
      <c r="BN165" s="94"/>
      <c r="BO165" s="94"/>
      <c r="BP165" s="94"/>
      <c r="BQ165" s="94"/>
      <c r="BR165" s="94"/>
      <c r="BS165" s="94"/>
      <c r="BT165" s="94"/>
      <c r="BU165" s="94"/>
      <c r="BV165" s="94"/>
      <c r="BW165" s="94"/>
      <c r="BX165" s="94"/>
      <c r="BY165" s="94"/>
      <c r="BZ165" s="94"/>
      <c r="CA165" s="94"/>
      <c r="CB165" s="94"/>
    </row>
    <row r="166" spans="1:80" x14ac:dyDescent="0.25">
      <c r="A166" s="94"/>
      <c r="B166" s="142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94"/>
      <c r="AX166" s="94"/>
      <c r="AY166" s="118"/>
      <c r="AZ166" s="94"/>
      <c r="BA166" s="94"/>
      <c r="BB166" s="94"/>
      <c r="BC166" s="94"/>
      <c r="BD166" s="94"/>
      <c r="BE166" s="94"/>
      <c r="BF166" s="94"/>
      <c r="BG166" s="94"/>
      <c r="BH166" s="94"/>
      <c r="BI166" s="94"/>
      <c r="BJ166" s="94"/>
      <c r="BK166" s="94"/>
      <c r="BL166" s="94"/>
      <c r="BM166" s="94"/>
      <c r="BN166" s="94"/>
      <c r="BO166" s="94"/>
      <c r="BP166" s="94"/>
      <c r="BQ166" s="94"/>
      <c r="BR166" s="94"/>
      <c r="BS166" s="94"/>
      <c r="BT166" s="94"/>
      <c r="BU166" s="94"/>
      <c r="BV166" s="94"/>
      <c r="BW166" s="94"/>
      <c r="BX166" s="94"/>
      <c r="BY166" s="94"/>
      <c r="BZ166" s="94"/>
      <c r="CA166" s="94"/>
      <c r="CB166" s="94"/>
    </row>
    <row r="167" spans="1:80" x14ac:dyDescent="0.25">
      <c r="A167" s="94"/>
      <c r="B167" s="142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94"/>
      <c r="AX167" s="94"/>
      <c r="AY167" s="118"/>
      <c r="AZ167" s="94"/>
      <c r="BA167" s="94"/>
      <c r="BB167" s="94"/>
      <c r="BC167" s="94"/>
      <c r="BD167" s="94"/>
      <c r="BE167" s="94"/>
      <c r="BF167" s="94"/>
      <c r="BG167" s="94"/>
      <c r="BH167" s="94"/>
      <c r="BI167" s="94"/>
      <c r="BJ167" s="94"/>
      <c r="BK167" s="94"/>
      <c r="BL167" s="94"/>
      <c r="BM167" s="94"/>
      <c r="BN167" s="94"/>
      <c r="BO167" s="94"/>
      <c r="BP167" s="94"/>
      <c r="BQ167" s="94"/>
      <c r="BR167" s="94"/>
      <c r="BS167" s="94"/>
      <c r="BT167" s="94"/>
      <c r="BU167" s="94"/>
      <c r="BV167" s="94"/>
      <c r="BW167" s="94"/>
      <c r="BX167" s="94"/>
      <c r="BY167" s="94"/>
      <c r="BZ167" s="94"/>
      <c r="CA167" s="94"/>
      <c r="CB167" s="94"/>
    </row>
    <row r="168" spans="1:80" x14ac:dyDescent="0.25">
      <c r="A168" s="94"/>
      <c r="B168" s="142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118"/>
      <c r="AZ168" s="94"/>
      <c r="BA168" s="94"/>
      <c r="BB168" s="94"/>
      <c r="BC168" s="94"/>
      <c r="BD168" s="94"/>
      <c r="BE168" s="94"/>
      <c r="BF168" s="94"/>
      <c r="BG168" s="94"/>
      <c r="BH168" s="94"/>
      <c r="BI168" s="94"/>
      <c r="BJ168" s="94"/>
      <c r="BK168" s="94"/>
      <c r="BL168" s="94"/>
      <c r="BM168" s="94"/>
      <c r="BN168" s="94"/>
      <c r="BO168" s="94"/>
      <c r="BP168" s="94"/>
      <c r="BQ168" s="94"/>
      <c r="BR168" s="94"/>
      <c r="BS168" s="94"/>
      <c r="BT168" s="94"/>
      <c r="BU168" s="94"/>
      <c r="BV168" s="94"/>
      <c r="BW168" s="94"/>
      <c r="BX168" s="94"/>
      <c r="BY168" s="94"/>
      <c r="BZ168" s="94"/>
      <c r="CA168" s="94"/>
      <c r="CB168" s="94"/>
    </row>
    <row r="169" spans="1:80" x14ac:dyDescent="0.25">
      <c r="A169" s="94"/>
      <c r="B169" s="142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118"/>
      <c r="AZ169" s="94"/>
      <c r="BA169" s="94"/>
      <c r="BB169" s="94"/>
      <c r="BC169" s="94"/>
      <c r="BD169" s="94"/>
      <c r="BE169" s="94"/>
      <c r="BF169" s="94"/>
      <c r="BG169" s="94"/>
      <c r="BH169" s="94"/>
      <c r="BI169" s="94"/>
      <c r="BJ169" s="94"/>
      <c r="BK169" s="94"/>
      <c r="BL169" s="94"/>
      <c r="BM169" s="94"/>
      <c r="BN169" s="94"/>
      <c r="BO169" s="94"/>
      <c r="BP169" s="94"/>
      <c r="BQ169" s="94"/>
      <c r="BR169" s="94"/>
      <c r="BS169" s="94"/>
      <c r="BT169" s="94"/>
      <c r="BU169" s="94"/>
      <c r="BV169" s="94"/>
      <c r="BW169" s="94"/>
      <c r="BX169" s="94"/>
      <c r="BY169" s="94"/>
      <c r="BZ169" s="94"/>
      <c r="CA169" s="94"/>
      <c r="CB169" s="94"/>
    </row>
    <row r="170" spans="1:80" x14ac:dyDescent="0.25">
      <c r="A170" s="94"/>
      <c r="B170" s="142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118"/>
      <c r="AZ170" s="94"/>
      <c r="BA170" s="94"/>
      <c r="BB170" s="94"/>
      <c r="BC170" s="94"/>
      <c r="BD170" s="94"/>
      <c r="BE170" s="94"/>
      <c r="BF170" s="94"/>
      <c r="BG170" s="94"/>
      <c r="BH170" s="94"/>
      <c r="BI170" s="94"/>
      <c r="BJ170" s="94"/>
      <c r="BK170" s="94"/>
      <c r="BL170" s="94"/>
      <c r="BM170" s="94"/>
      <c r="BN170" s="94"/>
      <c r="BO170" s="94"/>
      <c r="BP170" s="94"/>
      <c r="BQ170" s="94"/>
      <c r="BR170" s="94"/>
      <c r="BS170" s="94"/>
      <c r="BT170" s="94"/>
      <c r="BU170" s="94"/>
      <c r="BV170" s="94"/>
      <c r="BW170" s="94"/>
      <c r="BX170" s="94"/>
      <c r="BY170" s="94"/>
      <c r="BZ170" s="94"/>
      <c r="CA170" s="94"/>
      <c r="CB170" s="94"/>
    </row>
    <row r="171" spans="1:80" x14ac:dyDescent="0.25">
      <c r="A171" s="94"/>
      <c r="B171" s="142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118"/>
      <c r="AZ171" s="94"/>
      <c r="BA171" s="94"/>
      <c r="BB171" s="94"/>
      <c r="BC171" s="94"/>
      <c r="BD171" s="94"/>
      <c r="BE171" s="94"/>
      <c r="BF171" s="94"/>
      <c r="BG171" s="94"/>
      <c r="BH171" s="94"/>
      <c r="BI171" s="94"/>
      <c r="BJ171" s="94"/>
      <c r="BK171" s="94"/>
      <c r="BL171" s="94"/>
      <c r="BM171" s="94"/>
      <c r="BN171" s="94"/>
      <c r="BO171" s="94"/>
      <c r="BP171" s="94"/>
      <c r="BQ171" s="94"/>
      <c r="BR171" s="94"/>
      <c r="BS171" s="94"/>
      <c r="BT171" s="94"/>
      <c r="BU171" s="94"/>
      <c r="BV171" s="94"/>
      <c r="BW171" s="94"/>
      <c r="BX171" s="94"/>
      <c r="BY171" s="94"/>
      <c r="BZ171" s="94"/>
      <c r="CA171" s="94"/>
      <c r="CB171" s="94"/>
    </row>
    <row r="172" spans="1:80" x14ac:dyDescent="0.25">
      <c r="A172" s="94"/>
      <c r="B172" s="142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118"/>
      <c r="AZ172" s="94"/>
      <c r="BA172" s="94"/>
      <c r="BB172" s="94"/>
      <c r="BC172" s="94"/>
      <c r="BD172" s="94"/>
      <c r="BE172" s="94"/>
      <c r="BF172" s="94"/>
      <c r="BG172" s="94"/>
      <c r="BH172" s="94"/>
      <c r="BI172" s="94"/>
      <c r="BJ172" s="94"/>
      <c r="BK172" s="94"/>
      <c r="BL172" s="94"/>
      <c r="BM172" s="94"/>
      <c r="BN172" s="94"/>
      <c r="BO172" s="94"/>
      <c r="BP172" s="94"/>
      <c r="BQ172" s="94"/>
      <c r="BR172" s="94"/>
      <c r="BS172" s="94"/>
      <c r="BT172" s="94"/>
      <c r="BU172" s="94"/>
      <c r="BV172" s="94"/>
      <c r="BW172" s="94"/>
      <c r="BX172" s="94"/>
      <c r="BY172" s="94"/>
      <c r="BZ172" s="94"/>
      <c r="CA172" s="94"/>
      <c r="CB172" s="94"/>
    </row>
    <row r="173" spans="1:80" x14ac:dyDescent="0.25">
      <c r="A173" s="94"/>
      <c r="B173" s="142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94"/>
      <c r="AX173" s="94"/>
      <c r="AY173" s="118"/>
      <c r="AZ173" s="94"/>
      <c r="BA173" s="94"/>
      <c r="BB173" s="94"/>
      <c r="BC173" s="94"/>
      <c r="BD173" s="94"/>
      <c r="BE173" s="94"/>
      <c r="BF173" s="94"/>
      <c r="BG173" s="94"/>
      <c r="BH173" s="94"/>
      <c r="BI173" s="94"/>
      <c r="BJ173" s="94"/>
      <c r="BK173" s="94"/>
      <c r="BL173" s="94"/>
      <c r="BM173" s="94"/>
      <c r="BN173" s="94"/>
      <c r="BO173" s="94"/>
      <c r="BP173" s="94"/>
      <c r="BQ173" s="94"/>
      <c r="BR173" s="94"/>
      <c r="BS173" s="94"/>
      <c r="BT173" s="94"/>
      <c r="BU173" s="94"/>
      <c r="BV173" s="94"/>
      <c r="BW173" s="94"/>
      <c r="BX173" s="94"/>
      <c r="BY173" s="94"/>
      <c r="BZ173" s="94"/>
      <c r="CA173" s="94"/>
      <c r="CB173" s="94"/>
    </row>
    <row r="174" spans="1:80" x14ac:dyDescent="0.25">
      <c r="A174" s="94"/>
      <c r="B174" s="142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94"/>
      <c r="AX174" s="94"/>
      <c r="AY174" s="118"/>
      <c r="AZ174" s="94"/>
      <c r="BA174" s="94"/>
      <c r="BB174" s="94"/>
      <c r="BC174" s="94"/>
      <c r="BD174" s="94"/>
      <c r="BE174" s="94"/>
      <c r="BF174" s="94"/>
      <c r="BG174" s="94"/>
      <c r="BH174" s="94"/>
      <c r="BI174" s="94"/>
      <c r="BJ174" s="94"/>
      <c r="BK174" s="94"/>
      <c r="BL174" s="94"/>
      <c r="BM174" s="94"/>
      <c r="BN174" s="94"/>
      <c r="BO174" s="94"/>
      <c r="BP174" s="94"/>
      <c r="BQ174" s="94"/>
      <c r="BR174" s="94"/>
      <c r="BS174" s="94"/>
      <c r="BT174" s="94"/>
      <c r="BU174" s="94"/>
      <c r="BV174" s="94"/>
      <c r="BW174" s="94"/>
      <c r="BX174" s="94"/>
      <c r="BY174" s="94"/>
      <c r="BZ174" s="94"/>
      <c r="CA174" s="94"/>
      <c r="CB174" s="94"/>
    </row>
    <row r="175" spans="1:80" x14ac:dyDescent="0.25">
      <c r="A175" s="94"/>
      <c r="B175" s="142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118"/>
      <c r="AZ175" s="94"/>
      <c r="BA175" s="94"/>
      <c r="BB175" s="94"/>
      <c r="BC175" s="94"/>
      <c r="BD175" s="94"/>
      <c r="BE175" s="94"/>
      <c r="BF175" s="94"/>
      <c r="BG175" s="94"/>
      <c r="BH175" s="94"/>
      <c r="BI175" s="94"/>
      <c r="BJ175" s="94"/>
      <c r="BK175" s="94"/>
      <c r="BL175" s="94"/>
      <c r="BM175" s="94"/>
      <c r="BN175" s="94"/>
      <c r="BO175" s="94"/>
      <c r="BP175" s="94"/>
      <c r="BQ175" s="94"/>
      <c r="BR175" s="94"/>
      <c r="BS175" s="94"/>
      <c r="BT175" s="94"/>
      <c r="BU175" s="94"/>
      <c r="BV175" s="94"/>
      <c r="BW175" s="94"/>
      <c r="BX175" s="94"/>
      <c r="BY175" s="94"/>
      <c r="BZ175" s="94"/>
      <c r="CA175" s="94"/>
      <c r="CB175" s="94"/>
    </row>
    <row r="176" spans="1:80" x14ac:dyDescent="0.25">
      <c r="A176" s="94"/>
      <c r="B176" s="142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118"/>
      <c r="AZ176" s="94"/>
      <c r="BA176" s="94"/>
      <c r="BB176" s="94"/>
      <c r="BC176" s="94"/>
      <c r="BD176" s="94"/>
      <c r="BE176" s="94"/>
      <c r="BF176" s="94"/>
      <c r="BG176" s="94"/>
      <c r="BH176" s="94"/>
      <c r="BI176" s="94"/>
      <c r="BJ176" s="94"/>
      <c r="BK176" s="94"/>
      <c r="BL176" s="94"/>
      <c r="BM176" s="94"/>
      <c r="BN176" s="94"/>
      <c r="BO176" s="94"/>
      <c r="BP176" s="94"/>
      <c r="BQ176" s="94"/>
      <c r="BR176" s="94"/>
      <c r="BS176" s="94"/>
      <c r="BT176" s="94"/>
      <c r="BU176" s="94"/>
      <c r="BV176" s="94"/>
      <c r="BW176" s="94"/>
      <c r="BX176" s="94"/>
      <c r="BY176" s="94"/>
      <c r="BZ176" s="94"/>
      <c r="CA176" s="94"/>
      <c r="CB176" s="94"/>
    </row>
    <row r="177" spans="1:80" x14ac:dyDescent="0.25">
      <c r="A177" s="94"/>
      <c r="B177" s="142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118"/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4"/>
      <c r="BQ177" s="94"/>
      <c r="BR177" s="94"/>
      <c r="BS177" s="94"/>
      <c r="BT177" s="94"/>
      <c r="BU177" s="94"/>
      <c r="BV177" s="94"/>
      <c r="BW177" s="94"/>
      <c r="BX177" s="94"/>
      <c r="BY177" s="94"/>
      <c r="BZ177" s="94"/>
      <c r="CA177" s="94"/>
      <c r="CB177" s="94"/>
    </row>
    <row r="178" spans="1:80" x14ac:dyDescent="0.25">
      <c r="A178" s="94"/>
      <c r="B178" s="142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94"/>
      <c r="AV178" s="94"/>
      <c r="AW178" s="94"/>
      <c r="AX178" s="94"/>
      <c r="AY178" s="118"/>
      <c r="AZ178" s="94"/>
      <c r="BA178" s="94"/>
      <c r="BB178" s="94"/>
      <c r="BC178" s="94"/>
      <c r="BD178" s="94"/>
      <c r="BE178" s="94"/>
      <c r="BF178" s="94"/>
      <c r="BG178" s="94"/>
      <c r="BH178" s="94"/>
      <c r="BI178" s="94"/>
      <c r="BJ178" s="94"/>
      <c r="BK178" s="94"/>
      <c r="BL178" s="94"/>
      <c r="BM178" s="94"/>
      <c r="BN178" s="94"/>
      <c r="BO178" s="94"/>
      <c r="BP178" s="94"/>
      <c r="BQ178" s="94"/>
      <c r="BR178" s="94"/>
      <c r="BS178" s="94"/>
      <c r="BT178" s="94"/>
      <c r="BU178" s="94"/>
      <c r="BV178" s="94"/>
      <c r="BW178" s="94"/>
      <c r="BX178" s="94"/>
      <c r="BY178" s="94"/>
      <c r="BZ178" s="94"/>
      <c r="CA178" s="94"/>
      <c r="CB178" s="94"/>
    </row>
    <row r="179" spans="1:80" x14ac:dyDescent="0.25">
      <c r="A179" s="94"/>
      <c r="B179" s="142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  <c r="AW179" s="94"/>
      <c r="AX179" s="94"/>
      <c r="AY179" s="118"/>
      <c r="AZ179" s="94"/>
      <c r="BA179" s="94"/>
      <c r="BB179" s="94"/>
      <c r="BC179" s="94"/>
      <c r="BD179" s="94"/>
      <c r="BE179" s="94"/>
      <c r="BF179" s="94"/>
      <c r="BG179" s="94"/>
      <c r="BH179" s="94"/>
      <c r="BI179" s="94"/>
      <c r="BJ179" s="94"/>
      <c r="BK179" s="94"/>
      <c r="BL179" s="94"/>
      <c r="BM179" s="94"/>
      <c r="BN179" s="94"/>
      <c r="BO179" s="94"/>
      <c r="BP179" s="94"/>
      <c r="BQ179" s="94"/>
      <c r="BR179" s="94"/>
      <c r="BS179" s="94"/>
      <c r="BT179" s="94"/>
      <c r="BU179" s="94"/>
      <c r="BV179" s="94"/>
      <c r="BW179" s="94"/>
      <c r="BX179" s="94"/>
      <c r="BY179" s="94"/>
      <c r="BZ179" s="94"/>
      <c r="CA179" s="94"/>
      <c r="CB179" s="94"/>
    </row>
    <row r="180" spans="1:80" x14ac:dyDescent="0.25">
      <c r="A180" s="94"/>
      <c r="B180" s="142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  <c r="AW180" s="94"/>
      <c r="AX180" s="94"/>
      <c r="AY180" s="118"/>
      <c r="AZ180" s="94"/>
      <c r="BA180" s="94"/>
      <c r="BB180" s="94"/>
      <c r="BC180" s="94"/>
      <c r="BD180" s="94"/>
      <c r="BE180" s="94"/>
      <c r="BF180" s="94"/>
      <c r="BG180" s="94"/>
      <c r="BH180" s="94"/>
      <c r="BI180" s="94"/>
      <c r="BJ180" s="94"/>
      <c r="BK180" s="94"/>
      <c r="BL180" s="94"/>
      <c r="BM180" s="94"/>
      <c r="BN180" s="94"/>
      <c r="BO180" s="94"/>
      <c r="BP180" s="94"/>
      <c r="BQ180" s="94"/>
      <c r="BR180" s="94"/>
      <c r="BS180" s="94"/>
      <c r="BT180" s="94"/>
      <c r="BU180" s="94"/>
      <c r="BV180" s="94"/>
      <c r="BW180" s="94"/>
      <c r="BX180" s="94"/>
      <c r="BY180" s="94"/>
      <c r="BZ180" s="94"/>
      <c r="CA180" s="94"/>
      <c r="CB180" s="94"/>
    </row>
    <row r="181" spans="1:80" x14ac:dyDescent="0.25">
      <c r="A181" s="94"/>
      <c r="B181" s="142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94"/>
      <c r="AV181" s="94"/>
      <c r="AW181" s="94"/>
      <c r="AX181" s="94"/>
      <c r="AY181" s="118"/>
      <c r="AZ181" s="94"/>
      <c r="BA181" s="94"/>
      <c r="BB181" s="94"/>
      <c r="BC181" s="94"/>
      <c r="BD181" s="94"/>
      <c r="BE181" s="94"/>
      <c r="BF181" s="94"/>
      <c r="BG181" s="94"/>
      <c r="BH181" s="94"/>
      <c r="BI181" s="94"/>
      <c r="BJ181" s="94"/>
      <c r="BK181" s="94"/>
      <c r="BL181" s="94"/>
      <c r="BM181" s="94"/>
      <c r="BN181" s="94"/>
      <c r="BO181" s="94"/>
      <c r="BP181" s="94"/>
      <c r="BQ181" s="94"/>
      <c r="BR181" s="94"/>
      <c r="BS181" s="94"/>
      <c r="BT181" s="94"/>
      <c r="BU181" s="94"/>
      <c r="BV181" s="94"/>
      <c r="BW181" s="94"/>
      <c r="BX181" s="94"/>
      <c r="BY181" s="94"/>
      <c r="BZ181" s="94"/>
      <c r="CA181" s="94"/>
      <c r="CB181" s="94"/>
    </row>
    <row r="182" spans="1:80" x14ac:dyDescent="0.25">
      <c r="A182" s="94"/>
      <c r="B182" s="142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94"/>
      <c r="AV182" s="94"/>
      <c r="AW182" s="94"/>
      <c r="AX182" s="94"/>
      <c r="AY182" s="118"/>
      <c r="AZ182" s="94"/>
      <c r="BA182" s="94"/>
      <c r="BB182" s="94"/>
      <c r="BC182" s="94"/>
      <c r="BD182" s="94"/>
      <c r="BE182" s="94"/>
      <c r="BF182" s="94"/>
      <c r="BG182" s="94"/>
      <c r="BH182" s="94"/>
      <c r="BI182" s="94"/>
      <c r="BJ182" s="94"/>
      <c r="BK182" s="94"/>
      <c r="BL182" s="94"/>
      <c r="BM182" s="94"/>
      <c r="BN182" s="94"/>
      <c r="BO182" s="94"/>
      <c r="BP182" s="94"/>
      <c r="BQ182" s="94"/>
      <c r="BR182" s="94"/>
      <c r="BS182" s="94"/>
      <c r="BT182" s="94"/>
      <c r="BU182" s="94"/>
      <c r="BV182" s="94"/>
      <c r="BW182" s="94"/>
      <c r="BX182" s="94"/>
      <c r="BY182" s="94"/>
      <c r="BZ182" s="94"/>
      <c r="CA182" s="94"/>
      <c r="CB182" s="94"/>
    </row>
    <row r="183" spans="1:80" x14ac:dyDescent="0.25">
      <c r="A183" s="94"/>
      <c r="B183" s="142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4"/>
      <c r="AV183" s="94"/>
      <c r="AW183" s="94"/>
      <c r="AX183" s="94"/>
      <c r="AY183" s="118"/>
      <c r="AZ183" s="94"/>
      <c r="BA183" s="94"/>
      <c r="BB183" s="94"/>
      <c r="BC183" s="94"/>
      <c r="BD183" s="94"/>
      <c r="BE183" s="94"/>
      <c r="BF183" s="94"/>
      <c r="BG183" s="94"/>
      <c r="BH183" s="94"/>
      <c r="BI183" s="94"/>
      <c r="BJ183" s="94"/>
      <c r="BK183" s="94"/>
      <c r="BL183" s="94"/>
      <c r="BM183" s="94"/>
      <c r="BN183" s="94"/>
      <c r="BO183" s="94"/>
      <c r="BP183" s="94"/>
      <c r="BQ183" s="94"/>
      <c r="BR183" s="94"/>
      <c r="BS183" s="94"/>
      <c r="BT183" s="94"/>
      <c r="BU183" s="94"/>
      <c r="BV183" s="94"/>
      <c r="BW183" s="94"/>
      <c r="BX183" s="94"/>
      <c r="BY183" s="94"/>
      <c r="BZ183" s="94"/>
      <c r="CA183" s="94"/>
      <c r="CB183" s="94"/>
    </row>
    <row r="184" spans="1:80" x14ac:dyDescent="0.25">
      <c r="A184" s="94"/>
      <c r="B184" s="142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118"/>
      <c r="AZ184" s="94"/>
      <c r="BA184" s="94"/>
      <c r="BB184" s="94"/>
      <c r="BC184" s="94"/>
      <c r="BD184" s="94"/>
      <c r="BE184" s="94"/>
      <c r="BF184" s="94"/>
      <c r="BG184" s="94"/>
      <c r="BH184" s="94"/>
      <c r="BI184" s="94"/>
      <c r="BJ184" s="94"/>
      <c r="BK184" s="94"/>
      <c r="BL184" s="94"/>
      <c r="BM184" s="94"/>
      <c r="BN184" s="94"/>
      <c r="BO184" s="94"/>
      <c r="BP184" s="94"/>
      <c r="BQ184" s="94"/>
      <c r="BR184" s="94"/>
      <c r="BS184" s="94"/>
      <c r="BT184" s="94"/>
      <c r="BU184" s="94"/>
      <c r="BV184" s="94"/>
      <c r="BW184" s="94"/>
      <c r="BX184" s="94"/>
      <c r="BY184" s="94"/>
      <c r="BZ184" s="94"/>
      <c r="CA184" s="94"/>
      <c r="CB184" s="94"/>
    </row>
    <row r="185" spans="1:80" x14ac:dyDescent="0.25">
      <c r="A185" s="94"/>
      <c r="B185" s="142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  <c r="AV185" s="94"/>
      <c r="AW185" s="94"/>
      <c r="AX185" s="94"/>
      <c r="AY185" s="118"/>
      <c r="AZ185" s="94"/>
      <c r="BA185" s="94"/>
      <c r="BB185" s="94"/>
      <c r="BC185" s="94"/>
      <c r="BD185" s="94"/>
      <c r="BE185" s="94"/>
      <c r="BF185" s="94"/>
      <c r="BG185" s="94"/>
      <c r="BH185" s="94"/>
      <c r="BI185" s="94"/>
      <c r="BJ185" s="94"/>
      <c r="BK185" s="94"/>
      <c r="BL185" s="94"/>
      <c r="BM185" s="94"/>
      <c r="BN185" s="94"/>
      <c r="BO185" s="94"/>
      <c r="BP185" s="94"/>
      <c r="BQ185" s="94"/>
      <c r="BR185" s="94"/>
      <c r="BS185" s="94"/>
      <c r="BT185" s="94"/>
      <c r="BU185" s="94"/>
      <c r="BV185" s="94"/>
      <c r="BW185" s="94"/>
      <c r="BX185" s="94"/>
      <c r="BY185" s="94"/>
      <c r="BZ185" s="94"/>
      <c r="CA185" s="94"/>
      <c r="CB185" s="94"/>
    </row>
    <row r="186" spans="1:80" x14ac:dyDescent="0.25">
      <c r="A186" s="94"/>
      <c r="B186" s="142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118"/>
      <c r="AZ186" s="94"/>
      <c r="BA186" s="94"/>
      <c r="BB186" s="94"/>
      <c r="BC186" s="94"/>
      <c r="BD186" s="94"/>
      <c r="BE186" s="94"/>
      <c r="BF186" s="94"/>
      <c r="BG186" s="94"/>
      <c r="BH186" s="94"/>
      <c r="BI186" s="94"/>
      <c r="BJ186" s="94"/>
      <c r="BK186" s="94"/>
      <c r="BL186" s="94"/>
      <c r="BM186" s="94"/>
      <c r="BN186" s="94"/>
      <c r="BO186" s="94"/>
      <c r="BP186" s="94"/>
      <c r="BQ186" s="94"/>
      <c r="BR186" s="94"/>
      <c r="BS186" s="94"/>
      <c r="BT186" s="94"/>
      <c r="BU186" s="94"/>
      <c r="BV186" s="94"/>
      <c r="BW186" s="94"/>
      <c r="BX186" s="94"/>
      <c r="BY186" s="94"/>
      <c r="BZ186" s="94"/>
      <c r="CA186" s="94"/>
      <c r="CB186" s="94"/>
    </row>
    <row r="187" spans="1:80" x14ac:dyDescent="0.25">
      <c r="A187" s="94"/>
      <c r="B187" s="142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118"/>
      <c r="AZ187" s="94"/>
      <c r="BA187" s="94"/>
      <c r="BB187" s="94"/>
      <c r="BC187" s="94"/>
      <c r="BD187" s="94"/>
      <c r="BE187" s="94"/>
      <c r="BF187" s="94"/>
      <c r="BG187" s="94"/>
      <c r="BH187" s="94"/>
      <c r="BI187" s="94"/>
      <c r="BJ187" s="94"/>
      <c r="BK187" s="94"/>
      <c r="BL187" s="94"/>
      <c r="BM187" s="94"/>
      <c r="BN187" s="94"/>
      <c r="BO187" s="94"/>
      <c r="BP187" s="94"/>
      <c r="BQ187" s="94"/>
      <c r="BR187" s="94"/>
      <c r="BS187" s="94"/>
      <c r="BT187" s="94"/>
      <c r="BU187" s="94"/>
      <c r="BV187" s="94"/>
      <c r="BW187" s="94"/>
      <c r="BX187" s="94"/>
      <c r="BY187" s="94"/>
      <c r="BZ187" s="94"/>
      <c r="CA187" s="94"/>
      <c r="CB187" s="94"/>
    </row>
    <row r="188" spans="1:80" x14ac:dyDescent="0.25">
      <c r="A188" s="94"/>
      <c r="B188" s="142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  <c r="AW188" s="94"/>
      <c r="AX188" s="94"/>
      <c r="AY188" s="118"/>
      <c r="AZ188" s="94"/>
      <c r="BA188" s="94"/>
      <c r="BB188" s="94"/>
      <c r="BC188" s="94"/>
      <c r="BD188" s="94"/>
      <c r="BE188" s="94"/>
      <c r="BF188" s="94"/>
      <c r="BG188" s="94"/>
      <c r="BH188" s="94"/>
      <c r="BI188" s="94"/>
      <c r="BJ188" s="94"/>
      <c r="BK188" s="94"/>
      <c r="BL188" s="94"/>
      <c r="BM188" s="94"/>
      <c r="BN188" s="94"/>
      <c r="BO188" s="94"/>
      <c r="BP188" s="94"/>
      <c r="BQ188" s="94"/>
      <c r="BR188" s="94"/>
      <c r="BS188" s="94"/>
      <c r="BT188" s="94"/>
      <c r="BU188" s="94"/>
      <c r="BV188" s="94"/>
      <c r="BW188" s="94"/>
      <c r="BX188" s="94"/>
      <c r="BY188" s="94"/>
      <c r="BZ188" s="94"/>
      <c r="CA188" s="94"/>
      <c r="CB188" s="94"/>
    </row>
    <row r="189" spans="1:80" x14ac:dyDescent="0.25">
      <c r="A189" s="94"/>
      <c r="B189" s="142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118"/>
      <c r="AZ189" s="94"/>
      <c r="BA189" s="94"/>
      <c r="BB189" s="94"/>
      <c r="BC189" s="94"/>
      <c r="BD189" s="94"/>
      <c r="BE189" s="94"/>
      <c r="BF189" s="94"/>
      <c r="BG189" s="94"/>
      <c r="BH189" s="94"/>
      <c r="BI189" s="94"/>
      <c r="BJ189" s="94"/>
      <c r="BK189" s="94"/>
      <c r="BL189" s="94"/>
      <c r="BM189" s="94"/>
      <c r="BN189" s="94"/>
      <c r="BO189" s="94"/>
      <c r="BP189" s="94"/>
      <c r="BQ189" s="94"/>
      <c r="BR189" s="94"/>
      <c r="BS189" s="94"/>
      <c r="BT189" s="94"/>
      <c r="BU189" s="94"/>
      <c r="BV189" s="94"/>
      <c r="BW189" s="94"/>
      <c r="BX189" s="94"/>
      <c r="BY189" s="94"/>
      <c r="BZ189" s="94"/>
      <c r="CA189" s="94"/>
      <c r="CB189" s="94"/>
    </row>
    <row r="190" spans="1:80" x14ac:dyDescent="0.25">
      <c r="A190" s="94"/>
      <c r="B190" s="142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118"/>
      <c r="AZ190" s="94"/>
      <c r="BA190" s="94"/>
      <c r="BB190" s="94"/>
      <c r="BC190" s="94"/>
      <c r="BD190" s="94"/>
      <c r="BE190" s="94"/>
      <c r="BF190" s="94"/>
      <c r="BG190" s="94"/>
      <c r="BH190" s="94"/>
      <c r="BI190" s="94"/>
      <c r="BJ190" s="94"/>
      <c r="BK190" s="94"/>
      <c r="BL190" s="94"/>
      <c r="BM190" s="94"/>
      <c r="BN190" s="94"/>
      <c r="BO190" s="94"/>
      <c r="BP190" s="94"/>
      <c r="BQ190" s="94"/>
      <c r="BR190" s="94"/>
      <c r="BS190" s="94"/>
      <c r="BT190" s="94"/>
      <c r="BU190" s="94"/>
      <c r="BV190" s="94"/>
      <c r="BW190" s="94"/>
      <c r="BX190" s="94"/>
      <c r="BY190" s="94"/>
      <c r="BZ190" s="94"/>
      <c r="CA190" s="94"/>
      <c r="CB190" s="94"/>
    </row>
    <row r="191" spans="1:80" x14ac:dyDescent="0.25">
      <c r="A191" s="94"/>
      <c r="B191" s="142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  <c r="AV191" s="94"/>
      <c r="AW191" s="94"/>
      <c r="AX191" s="94"/>
      <c r="AY191" s="118"/>
      <c r="AZ191" s="94"/>
      <c r="BA191" s="94"/>
      <c r="BB191" s="94"/>
      <c r="BC191" s="94"/>
      <c r="BD191" s="94"/>
      <c r="BE191" s="94"/>
      <c r="BF191" s="94"/>
      <c r="BG191" s="94"/>
      <c r="BH191" s="94"/>
      <c r="BI191" s="94"/>
      <c r="BJ191" s="94"/>
      <c r="BK191" s="94"/>
      <c r="BL191" s="94"/>
      <c r="BM191" s="94"/>
      <c r="BN191" s="94"/>
      <c r="BO191" s="94"/>
      <c r="BP191" s="94"/>
      <c r="BQ191" s="94"/>
      <c r="BR191" s="94"/>
      <c r="BS191" s="94"/>
      <c r="BT191" s="94"/>
      <c r="BU191" s="94"/>
      <c r="BV191" s="94"/>
      <c r="BW191" s="94"/>
      <c r="BX191" s="94"/>
      <c r="BY191" s="94"/>
      <c r="BZ191" s="94"/>
      <c r="CA191" s="94"/>
      <c r="CB191" s="94"/>
    </row>
    <row r="192" spans="1:80" x14ac:dyDescent="0.25">
      <c r="A192" s="94"/>
      <c r="B192" s="142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  <c r="AV192" s="94"/>
      <c r="AW192" s="94"/>
      <c r="AX192" s="94"/>
      <c r="AY192" s="118"/>
      <c r="AZ192" s="94"/>
      <c r="BA192" s="94"/>
      <c r="BB192" s="94"/>
      <c r="BC192" s="94"/>
      <c r="BD192" s="94"/>
      <c r="BE192" s="94"/>
      <c r="BF192" s="94"/>
      <c r="BG192" s="94"/>
      <c r="BH192" s="94"/>
      <c r="BI192" s="94"/>
      <c r="BJ192" s="94"/>
      <c r="BK192" s="94"/>
      <c r="BL192" s="94"/>
      <c r="BM192" s="94"/>
      <c r="BN192" s="94"/>
      <c r="BO192" s="94"/>
      <c r="BP192" s="94"/>
      <c r="BQ192" s="94"/>
      <c r="BR192" s="94"/>
      <c r="BS192" s="94"/>
      <c r="BT192" s="94"/>
      <c r="BU192" s="94"/>
      <c r="BV192" s="94"/>
      <c r="BW192" s="94"/>
      <c r="BX192" s="94"/>
      <c r="BY192" s="94"/>
      <c r="BZ192" s="94"/>
      <c r="CA192" s="94"/>
      <c r="CB192" s="94"/>
    </row>
    <row r="193" spans="1:80" x14ac:dyDescent="0.25">
      <c r="A193" s="94"/>
      <c r="B193" s="142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118"/>
      <c r="AZ193" s="94"/>
      <c r="BA193" s="94"/>
      <c r="BB193" s="94"/>
      <c r="BC193" s="94"/>
      <c r="BD193" s="94"/>
      <c r="BE193" s="94"/>
      <c r="BF193" s="94"/>
      <c r="BG193" s="94"/>
      <c r="BH193" s="94"/>
      <c r="BI193" s="94"/>
      <c r="BJ193" s="94"/>
      <c r="BK193" s="94"/>
      <c r="BL193" s="94"/>
      <c r="BM193" s="94"/>
      <c r="BN193" s="94"/>
      <c r="BO193" s="94"/>
      <c r="BP193" s="94"/>
      <c r="BQ193" s="94"/>
      <c r="BR193" s="94"/>
      <c r="BS193" s="94"/>
      <c r="BT193" s="94"/>
      <c r="BU193" s="94"/>
      <c r="BV193" s="94"/>
      <c r="BW193" s="94"/>
      <c r="BX193" s="94"/>
      <c r="BY193" s="94"/>
      <c r="BZ193" s="94"/>
      <c r="CA193" s="94"/>
      <c r="CB193" s="94"/>
    </row>
    <row r="194" spans="1:80" x14ac:dyDescent="0.25">
      <c r="A194" s="94"/>
      <c r="B194" s="142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118"/>
      <c r="AZ194" s="94"/>
      <c r="BA194" s="94"/>
      <c r="BB194" s="94"/>
      <c r="BC194" s="94"/>
      <c r="BD194" s="94"/>
      <c r="BE194" s="94"/>
      <c r="BF194" s="94"/>
      <c r="BG194" s="94"/>
      <c r="BH194" s="94"/>
      <c r="BI194" s="94"/>
      <c r="BJ194" s="94"/>
      <c r="BK194" s="94"/>
      <c r="BL194" s="94"/>
      <c r="BM194" s="94"/>
      <c r="BN194" s="94"/>
      <c r="BO194" s="94"/>
      <c r="BP194" s="94"/>
      <c r="BQ194" s="94"/>
      <c r="BR194" s="94"/>
      <c r="BS194" s="94"/>
      <c r="BT194" s="94"/>
      <c r="BU194" s="94"/>
      <c r="BV194" s="94"/>
      <c r="BW194" s="94"/>
      <c r="BX194" s="94"/>
      <c r="BY194" s="94"/>
      <c r="BZ194" s="94"/>
      <c r="CA194" s="94"/>
      <c r="CB194" s="94"/>
    </row>
    <row r="195" spans="1:80" x14ac:dyDescent="0.25">
      <c r="A195" s="94"/>
      <c r="B195" s="142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/>
      <c r="AW195" s="94"/>
      <c r="AX195" s="94"/>
      <c r="AY195" s="118"/>
      <c r="AZ195" s="94"/>
      <c r="BA195" s="94"/>
      <c r="BB195" s="94"/>
      <c r="BC195" s="94"/>
      <c r="BD195" s="94"/>
      <c r="BE195" s="94"/>
      <c r="BF195" s="94"/>
      <c r="BG195" s="94"/>
      <c r="BH195" s="94"/>
      <c r="BI195" s="94"/>
      <c r="BJ195" s="94"/>
      <c r="BK195" s="94"/>
      <c r="BL195" s="94"/>
      <c r="BM195" s="94"/>
      <c r="BN195" s="94"/>
      <c r="BO195" s="94"/>
      <c r="BP195" s="94"/>
      <c r="BQ195" s="94"/>
      <c r="BR195" s="94"/>
      <c r="BS195" s="94"/>
      <c r="BT195" s="94"/>
      <c r="BU195" s="94"/>
      <c r="BV195" s="94"/>
      <c r="BW195" s="94"/>
      <c r="BX195" s="94"/>
      <c r="BY195" s="94"/>
      <c r="BZ195" s="94"/>
      <c r="CA195" s="94"/>
      <c r="CB195" s="94"/>
    </row>
    <row r="196" spans="1:80" x14ac:dyDescent="0.25">
      <c r="A196" s="94"/>
      <c r="B196" s="142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118"/>
      <c r="AZ196" s="94"/>
      <c r="BA196" s="94"/>
      <c r="BB196" s="94"/>
      <c r="BC196" s="94"/>
      <c r="BD196" s="94"/>
      <c r="BE196" s="94"/>
      <c r="BF196" s="94"/>
      <c r="BG196" s="94"/>
      <c r="BH196" s="94"/>
      <c r="BI196" s="94"/>
      <c r="BJ196" s="94"/>
      <c r="BK196" s="94"/>
      <c r="BL196" s="94"/>
      <c r="BM196" s="94"/>
      <c r="BN196" s="94"/>
      <c r="BO196" s="94"/>
      <c r="BP196" s="94"/>
      <c r="BQ196" s="94"/>
      <c r="BR196" s="94"/>
      <c r="BS196" s="94"/>
      <c r="BT196" s="94"/>
      <c r="BU196" s="94"/>
      <c r="BV196" s="94"/>
      <c r="BW196" s="94"/>
      <c r="BX196" s="94"/>
      <c r="BY196" s="94"/>
      <c r="BZ196" s="94"/>
      <c r="CA196" s="94"/>
      <c r="CB196" s="94"/>
    </row>
    <row r="197" spans="1:80" x14ac:dyDescent="0.25">
      <c r="A197" s="94"/>
      <c r="B197" s="142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94"/>
      <c r="AV197" s="94"/>
      <c r="AW197" s="94"/>
      <c r="AX197" s="94"/>
      <c r="AY197" s="118"/>
      <c r="AZ197" s="94"/>
      <c r="BA197" s="94"/>
      <c r="BB197" s="94"/>
      <c r="BC197" s="94"/>
      <c r="BD197" s="94"/>
      <c r="BE197" s="94"/>
      <c r="BF197" s="94"/>
      <c r="BG197" s="94"/>
      <c r="BH197" s="94"/>
      <c r="BI197" s="94"/>
      <c r="BJ197" s="94"/>
      <c r="BK197" s="94"/>
      <c r="BL197" s="94"/>
      <c r="BM197" s="94"/>
      <c r="BN197" s="94"/>
      <c r="BO197" s="94"/>
      <c r="BP197" s="94"/>
      <c r="BQ197" s="94"/>
      <c r="BR197" s="94"/>
      <c r="BS197" s="94"/>
      <c r="BT197" s="94"/>
      <c r="BU197" s="94"/>
      <c r="BV197" s="94"/>
      <c r="BW197" s="94"/>
      <c r="BX197" s="94"/>
      <c r="BY197" s="94"/>
      <c r="BZ197" s="94"/>
      <c r="CA197" s="94"/>
      <c r="CB197" s="94"/>
    </row>
    <row r="198" spans="1:80" x14ac:dyDescent="0.25">
      <c r="A198" s="94"/>
      <c r="B198" s="142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4"/>
      <c r="AR198" s="94"/>
      <c r="AS198" s="94"/>
      <c r="AT198" s="94"/>
      <c r="AU198" s="94"/>
      <c r="AV198" s="94"/>
      <c r="AW198" s="94"/>
      <c r="AX198" s="94"/>
      <c r="AY198" s="118"/>
      <c r="AZ198" s="94"/>
      <c r="BA198" s="94"/>
      <c r="BB198" s="94"/>
      <c r="BC198" s="94"/>
      <c r="BD198" s="94"/>
      <c r="BE198" s="94"/>
      <c r="BF198" s="94"/>
      <c r="BG198" s="94"/>
      <c r="BH198" s="94"/>
      <c r="BI198" s="94"/>
      <c r="BJ198" s="94"/>
      <c r="BK198" s="94"/>
      <c r="BL198" s="94"/>
      <c r="BM198" s="94"/>
      <c r="BN198" s="94"/>
      <c r="BO198" s="94"/>
      <c r="BP198" s="94"/>
      <c r="BQ198" s="94"/>
      <c r="BR198" s="94"/>
      <c r="BS198" s="94"/>
      <c r="BT198" s="94"/>
      <c r="BU198" s="94"/>
      <c r="BV198" s="94"/>
      <c r="BW198" s="94"/>
      <c r="BX198" s="94"/>
      <c r="BY198" s="94"/>
      <c r="BZ198" s="94"/>
      <c r="CA198" s="94"/>
      <c r="CB198" s="94"/>
    </row>
    <row r="199" spans="1:80" x14ac:dyDescent="0.25">
      <c r="A199" s="94"/>
      <c r="B199" s="142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  <c r="AM199" s="94"/>
      <c r="AN199" s="94"/>
      <c r="AO199" s="94"/>
      <c r="AP199" s="94"/>
      <c r="AQ199" s="94"/>
      <c r="AR199" s="94"/>
      <c r="AS199" s="94"/>
      <c r="AT199" s="94"/>
      <c r="AU199" s="94"/>
      <c r="AV199" s="94"/>
      <c r="AW199" s="94"/>
      <c r="AX199" s="94"/>
      <c r="AY199" s="118"/>
      <c r="AZ199" s="94"/>
      <c r="BA199" s="94"/>
      <c r="BB199" s="94"/>
      <c r="BC199" s="94"/>
      <c r="BD199" s="94"/>
      <c r="BE199" s="94"/>
      <c r="BF199" s="94"/>
      <c r="BG199" s="94"/>
      <c r="BH199" s="94"/>
      <c r="BI199" s="94"/>
      <c r="BJ199" s="94"/>
      <c r="BK199" s="94"/>
      <c r="BL199" s="94"/>
      <c r="BM199" s="94"/>
      <c r="BN199" s="94"/>
      <c r="BO199" s="94"/>
      <c r="BP199" s="94"/>
      <c r="BQ199" s="94"/>
      <c r="BR199" s="94"/>
      <c r="BS199" s="94"/>
      <c r="BT199" s="94"/>
      <c r="BU199" s="94"/>
      <c r="BV199" s="94"/>
      <c r="BW199" s="94"/>
      <c r="BX199" s="94"/>
      <c r="BY199" s="94"/>
      <c r="BZ199" s="94"/>
      <c r="CA199" s="94"/>
      <c r="CB199" s="94"/>
    </row>
    <row r="200" spans="1:80" x14ac:dyDescent="0.25">
      <c r="A200" s="94"/>
      <c r="B200" s="142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4"/>
      <c r="AR200" s="94"/>
      <c r="AS200" s="94"/>
      <c r="AT200" s="94"/>
      <c r="AU200" s="94"/>
      <c r="AV200" s="94"/>
      <c r="AW200" s="94"/>
      <c r="AX200" s="94"/>
      <c r="AY200" s="118"/>
      <c r="AZ200" s="94"/>
      <c r="BA200" s="94"/>
      <c r="BB200" s="94"/>
      <c r="BC200" s="94"/>
      <c r="BD200" s="94"/>
      <c r="BE200" s="94"/>
      <c r="BF200" s="94"/>
      <c r="BG200" s="94"/>
      <c r="BH200" s="94"/>
      <c r="BI200" s="94"/>
      <c r="BJ200" s="94"/>
      <c r="BK200" s="94"/>
      <c r="BL200" s="94"/>
      <c r="BM200" s="94"/>
      <c r="BN200" s="94"/>
      <c r="BO200" s="94"/>
      <c r="BP200" s="94"/>
      <c r="BQ200" s="94"/>
      <c r="BR200" s="94"/>
      <c r="BS200" s="94"/>
      <c r="BT200" s="94"/>
      <c r="BU200" s="94"/>
      <c r="BV200" s="94"/>
      <c r="BW200" s="94"/>
      <c r="BX200" s="94"/>
      <c r="BY200" s="94"/>
      <c r="BZ200" s="94"/>
      <c r="CA200" s="94"/>
      <c r="CB200" s="94"/>
    </row>
    <row r="201" spans="1:80" x14ac:dyDescent="0.25">
      <c r="A201" s="94"/>
      <c r="B201" s="142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4"/>
      <c r="AV201" s="94"/>
      <c r="AW201" s="94"/>
      <c r="AX201" s="94"/>
      <c r="AY201" s="118"/>
      <c r="AZ201" s="94"/>
      <c r="BA201" s="94"/>
      <c r="BB201" s="94"/>
      <c r="BC201" s="94"/>
      <c r="BD201" s="94"/>
      <c r="BE201" s="94"/>
      <c r="BF201" s="94"/>
      <c r="BG201" s="94"/>
      <c r="BH201" s="94"/>
      <c r="BI201" s="94"/>
      <c r="BJ201" s="94"/>
      <c r="BK201" s="94"/>
      <c r="BL201" s="94"/>
      <c r="BM201" s="94"/>
      <c r="BN201" s="94"/>
      <c r="BO201" s="94"/>
      <c r="BP201" s="94"/>
      <c r="BQ201" s="94"/>
      <c r="BR201" s="94"/>
      <c r="BS201" s="94"/>
      <c r="BT201" s="94"/>
      <c r="BU201" s="94"/>
      <c r="BV201" s="94"/>
      <c r="BW201" s="94"/>
      <c r="BX201" s="94"/>
      <c r="BY201" s="94"/>
      <c r="BZ201" s="94"/>
      <c r="CA201" s="94"/>
      <c r="CB201" s="94"/>
    </row>
    <row r="202" spans="1:80" x14ac:dyDescent="0.25">
      <c r="A202" s="94"/>
      <c r="B202" s="142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  <c r="AW202" s="94"/>
      <c r="AX202" s="94"/>
      <c r="AY202" s="118"/>
      <c r="AZ202" s="94"/>
      <c r="BA202" s="94"/>
      <c r="BB202" s="94"/>
      <c r="BC202" s="94"/>
      <c r="BD202" s="94"/>
      <c r="BE202" s="94"/>
      <c r="BF202" s="94"/>
      <c r="BG202" s="94"/>
      <c r="BH202" s="94"/>
      <c r="BI202" s="94"/>
      <c r="BJ202" s="94"/>
      <c r="BK202" s="94"/>
      <c r="BL202" s="94"/>
      <c r="BM202" s="94"/>
      <c r="BN202" s="94"/>
      <c r="BO202" s="94"/>
      <c r="BP202" s="94"/>
      <c r="BQ202" s="94"/>
      <c r="BR202" s="94"/>
      <c r="BS202" s="94"/>
      <c r="BT202" s="94"/>
      <c r="BU202" s="94"/>
      <c r="BV202" s="94"/>
      <c r="BW202" s="94"/>
      <c r="BX202" s="94"/>
      <c r="BY202" s="94"/>
      <c r="BZ202" s="94"/>
      <c r="CA202" s="94"/>
      <c r="CB202" s="94"/>
    </row>
    <row r="203" spans="1:80" x14ac:dyDescent="0.25">
      <c r="A203" s="94"/>
      <c r="B203" s="142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  <c r="AQ203" s="94"/>
      <c r="AR203" s="94"/>
      <c r="AS203" s="94"/>
      <c r="AT203" s="94"/>
      <c r="AU203" s="94"/>
      <c r="AV203" s="94"/>
      <c r="AW203" s="94"/>
      <c r="AX203" s="94"/>
      <c r="AY203" s="118"/>
      <c r="AZ203" s="94"/>
      <c r="BA203" s="94"/>
      <c r="BB203" s="94"/>
      <c r="BC203" s="94"/>
      <c r="BD203" s="94"/>
      <c r="BE203" s="94"/>
      <c r="BF203" s="94"/>
      <c r="BG203" s="94"/>
      <c r="BH203" s="94"/>
      <c r="BI203" s="94"/>
      <c r="BJ203" s="94"/>
      <c r="BK203" s="94"/>
      <c r="BL203" s="94"/>
      <c r="BM203" s="94"/>
      <c r="BN203" s="94"/>
      <c r="BO203" s="94"/>
      <c r="BP203" s="94"/>
      <c r="BQ203" s="94"/>
      <c r="BR203" s="94"/>
      <c r="BS203" s="94"/>
      <c r="BT203" s="94"/>
      <c r="BU203" s="94"/>
      <c r="BV203" s="94"/>
      <c r="BW203" s="94"/>
      <c r="BX203" s="94"/>
      <c r="BY203" s="94"/>
      <c r="BZ203" s="94"/>
      <c r="CA203" s="94"/>
      <c r="CB203" s="94"/>
    </row>
    <row r="204" spans="1:80" x14ac:dyDescent="0.25">
      <c r="A204" s="94"/>
      <c r="B204" s="142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  <c r="AR204" s="94"/>
      <c r="AS204" s="94"/>
      <c r="AT204" s="94"/>
      <c r="AU204" s="94"/>
      <c r="AV204" s="94"/>
      <c r="AW204" s="94"/>
      <c r="AX204" s="94"/>
      <c r="AY204" s="118"/>
      <c r="AZ204" s="94"/>
      <c r="BA204" s="94"/>
      <c r="BB204" s="94"/>
      <c r="BC204" s="94"/>
      <c r="BD204" s="94"/>
      <c r="BE204" s="94"/>
      <c r="BF204" s="94"/>
      <c r="BG204" s="94"/>
      <c r="BH204" s="94"/>
      <c r="BI204" s="94"/>
      <c r="BJ204" s="94"/>
      <c r="BK204" s="94"/>
      <c r="BL204" s="94"/>
      <c r="BM204" s="94"/>
      <c r="BN204" s="94"/>
      <c r="BO204" s="94"/>
      <c r="BP204" s="94"/>
      <c r="BQ204" s="94"/>
      <c r="BR204" s="94"/>
      <c r="BS204" s="94"/>
      <c r="BT204" s="94"/>
      <c r="BU204" s="94"/>
      <c r="BV204" s="94"/>
      <c r="BW204" s="94"/>
      <c r="BX204" s="94"/>
      <c r="BY204" s="94"/>
      <c r="BZ204" s="94"/>
      <c r="CA204" s="94"/>
      <c r="CB204" s="94"/>
    </row>
    <row r="205" spans="1:80" x14ac:dyDescent="0.25">
      <c r="A205" s="94"/>
      <c r="B205" s="142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/>
      <c r="AQ205" s="94"/>
      <c r="AR205" s="94"/>
      <c r="AS205" s="94"/>
      <c r="AT205" s="94"/>
      <c r="AU205" s="94"/>
      <c r="AV205" s="94"/>
      <c r="AW205" s="94"/>
      <c r="AX205" s="94"/>
      <c r="AY205" s="118"/>
      <c r="AZ205" s="94"/>
      <c r="BA205" s="94"/>
      <c r="BB205" s="94"/>
      <c r="BC205" s="94"/>
      <c r="BD205" s="94"/>
      <c r="BE205" s="94"/>
      <c r="BF205" s="94"/>
      <c r="BG205" s="94"/>
      <c r="BH205" s="94"/>
      <c r="BI205" s="94"/>
      <c r="BJ205" s="94"/>
      <c r="BK205" s="94"/>
      <c r="BL205" s="94"/>
      <c r="BM205" s="94"/>
      <c r="BN205" s="94"/>
      <c r="BO205" s="94"/>
      <c r="BP205" s="94"/>
      <c r="BQ205" s="94"/>
      <c r="BR205" s="94"/>
      <c r="BS205" s="94"/>
      <c r="BT205" s="94"/>
      <c r="BU205" s="94"/>
      <c r="BV205" s="94"/>
      <c r="BW205" s="94"/>
      <c r="BX205" s="94"/>
      <c r="BY205" s="94"/>
      <c r="BZ205" s="94"/>
      <c r="CA205" s="94"/>
      <c r="CB205" s="94"/>
    </row>
    <row r="206" spans="1:80" x14ac:dyDescent="0.25">
      <c r="A206" s="94"/>
      <c r="B206" s="142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94"/>
      <c r="AV206" s="94"/>
      <c r="AW206" s="94"/>
      <c r="AX206" s="94"/>
      <c r="AY206" s="118"/>
      <c r="AZ206" s="94"/>
      <c r="BA206" s="94"/>
      <c r="BB206" s="94"/>
      <c r="BC206" s="94"/>
      <c r="BD206" s="94"/>
      <c r="BE206" s="94"/>
      <c r="BF206" s="94"/>
      <c r="BG206" s="94"/>
      <c r="BH206" s="94"/>
      <c r="BI206" s="94"/>
      <c r="BJ206" s="94"/>
      <c r="BK206" s="94"/>
      <c r="BL206" s="94"/>
      <c r="BM206" s="94"/>
      <c r="BN206" s="94"/>
      <c r="BO206" s="94"/>
      <c r="BP206" s="94"/>
      <c r="BQ206" s="94"/>
      <c r="BR206" s="94"/>
      <c r="BS206" s="94"/>
      <c r="BT206" s="94"/>
      <c r="BU206" s="94"/>
      <c r="BV206" s="94"/>
      <c r="BW206" s="94"/>
      <c r="BX206" s="94"/>
      <c r="BY206" s="94"/>
      <c r="BZ206" s="94"/>
      <c r="CA206" s="94"/>
      <c r="CB206" s="94"/>
    </row>
    <row r="207" spans="1:80" x14ac:dyDescent="0.25">
      <c r="A207" s="94"/>
      <c r="B207" s="142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4"/>
      <c r="AO207" s="94"/>
      <c r="AP207" s="94"/>
      <c r="AQ207" s="94"/>
      <c r="AR207" s="94"/>
      <c r="AS207" s="94"/>
      <c r="AT207" s="94"/>
      <c r="AU207" s="94"/>
      <c r="AV207" s="94"/>
      <c r="AW207" s="94"/>
      <c r="AX207" s="94"/>
      <c r="AY207" s="118"/>
      <c r="AZ207" s="94"/>
      <c r="BA207" s="94"/>
      <c r="BB207" s="94"/>
      <c r="BC207" s="94"/>
      <c r="BD207" s="94"/>
      <c r="BE207" s="94"/>
      <c r="BF207" s="94"/>
      <c r="BG207" s="94"/>
      <c r="BH207" s="94"/>
      <c r="BI207" s="94"/>
      <c r="BJ207" s="94"/>
      <c r="BK207" s="94"/>
      <c r="BL207" s="94"/>
      <c r="BM207" s="94"/>
      <c r="BN207" s="94"/>
      <c r="BO207" s="94"/>
      <c r="BP207" s="94"/>
      <c r="BQ207" s="94"/>
      <c r="BR207" s="94"/>
      <c r="BS207" s="94"/>
      <c r="BT207" s="94"/>
      <c r="BU207" s="94"/>
      <c r="BV207" s="94"/>
      <c r="BW207" s="94"/>
      <c r="BX207" s="94"/>
      <c r="BY207" s="94"/>
      <c r="BZ207" s="94"/>
      <c r="CA207" s="94"/>
      <c r="CB207" s="94"/>
    </row>
    <row r="208" spans="1:80" x14ac:dyDescent="0.25">
      <c r="A208" s="94"/>
      <c r="B208" s="142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4"/>
      <c r="AY208" s="118"/>
      <c r="AZ208" s="94"/>
      <c r="BA208" s="94"/>
      <c r="BB208" s="94"/>
      <c r="BC208" s="94"/>
      <c r="BD208" s="94"/>
      <c r="BE208" s="94"/>
      <c r="BF208" s="94"/>
      <c r="BG208" s="94"/>
      <c r="BH208" s="94"/>
      <c r="BI208" s="94"/>
      <c r="BJ208" s="94"/>
      <c r="BK208" s="94"/>
      <c r="BL208" s="94"/>
      <c r="BM208" s="94"/>
      <c r="BN208" s="94"/>
      <c r="BO208" s="94"/>
      <c r="BP208" s="94"/>
      <c r="BQ208" s="94"/>
      <c r="BR208" s="94"/>
      <c r="BS208" s="94"/>
      <c r="BT208" s="94"/>
      <c r="BU208" s="94"/>
      <c r="BV208" s="94"/>
      <c r="BW208" s="94"/>
      <c r="BX208" s="94"/>
      <c r="BY208" s="94"/>
      <c r="BZ208" s="94"/>
      <c r="CA208" s="94"/>
      <c r="CB208" s="94"/>
    </row>
    <row r="209" spans="1:80" x14ac:dyDescent="0.25">
      <c r="A209" s="94"/>
      <c r="B209" s="142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4"/>
      <c r="AV209" s="94"/>
      <c r="AW209" s="94"/>
      <c r="AX209" s="94"/>
      <c r="AY209" s="118"/>
      <c r="AZ209" s="94"/>
      <c r="BA209" s="94"/>
      <c r="BB209" s="94"/>
      <c r="BC209" s="94"/>
      <c r="BD209" s="94"/>
      <c r="BE209" s="94"/>
      <c r="BF209" s="94"/>
      <c r="BG209" s="94"/>
      <c r="BH209" s="94"/>
      <c r="BI209" s="94"/>
      <c r="BJ209" s="94"/>
      <c r="BK209" s="94"/>
      <c r="BL209" s="94"/>
      <c r="BM209" s="94"/>
      <c r="BN209" s="94"/>
      <c r="BO209" s="94"/>
      <c r="BP209" s="94"/>
      <c r="BQ209" s="94"/>
      <c r="BR209" s="94"/>
      <c r="BS209" s="94"/>
      <c r="BT209" s="94"/>
      <c r="BU209" s="94"/>
      <c r="BV209" s="94"/>
      <c r="BW209" s="94"/>
      <c r="BX209" s="94"/>
      <c r="BY209" s="94"/>
      <c r="BZ209" s="94"/>
      <c r="CA209" s="94"/>
      <c r="CB209" s="94"/>
    </row>
    <row r="210" spans="1:80" x14ac:dyDescent="0.25">
      <c r="A210" s="94"/>
      <c r="B210" s="142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  <c r="AM210" s="94"/>
      <c r="AN210" s="94"/>
      <c r="AO210" s="94"/>
      <c r="AP210" s="94"/>
      <c r="AQ210" s="94"/>
      <c r="AR210" s="94"/>
      <c r="AS210" s="94"/>
      <c r="AT210" s="94"/>
      <c r="AU210" s="94"/>
      <c r="AV210" s="94"/>
      <c r="AW210" s="94"/>
      <c r="AX210" s="94"/>
      <c r="AY210" s="118"/>
      <c r="AZ210" s="94"/>
      <c r="BA210" s="94"/>
      <c r="BB210" s="94"/>
      <c r="BC210" s="94"/>
      <c r="BD210" s="94"/>
      <c r="BE210" s="94"/>
      <c r="BF210" s="94"/>
      <c r="BG210" s="94"/>
      <c r="BH210" s="94"/>
      <c r="BI210" s="94"/>
      <c r="BJ210" s="94"/>
      <c r="BK210" s="94"/>
      <c r="BL210" s="94"/>
      <c r="BM210" s="94"/>
      <c r="BN210" s="94"/>
      <c r="BO210" s="94"/>
      <c r="BP210" s="94"/>
      <c r="BQ210" s="94"/>
      <c r="BR210" s="94"/>
      <c r="BS210" s="94"/>
      <c r="BT210" s="94"/>
      <c r="BU210" s="94"/>
      <c r="BV210" s="94"/>
      <c r="BW210" s="94"/>
      <c r="BX210" s="94"/>
      <c r="BY210" s="94"/>
      <c r="BZ210" s="94"/>
      <c r="CA210" s="94"/>
      <c r="CB210" s="94"/>
    </row>
    <row r="211" spans="1:80" x14ac:dyDescent="0.25">
      <c r="A211" s="94"/>
      <c r="B211" s="142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4"/>
      <c r="AV211" s="94"/>
      <c r="AW211" s="94"/>
      <c r="AX211" s="94"/>
      <c r="AY211" s="118"/>
      <c r="AZ211" s="94"/>
      <c r="BA211" s="94"/>
      <c r="BB211" s="94"/>
      <c r="BC211" s="94"/>
      <c r="BD211" s="94"/>
      <c r="BE211" s="94"/>
      <c r="BF211" s="94"/>
      <c r="BG211" s="94"/>
      <c r="BH211" s="94"/>
      <c r="BI211" s="94"/>
      <c r="BJ211" s="94"/>
      <c r="BK211" s="94"/>
      <c r="BL211" s="94"/>
      <c r="BM211" s="94"/>
      <c r="BN211" s="94"/>
      <c r="BO211" s="94"/>
      <c r="BP211" s="94"/>
      <c r="BQ211" s="94"/>
      <c r="BR211" s="94"/>
      <c r="BS211" s="94"/>
      <c r="BT211" s="94"/>
      <c r="BU211" s="94"/>
      <c r="BV211" s="94"/>
      <c r="BW211" s="94"/>
      <c r="BX211" s="94"/>
      <c r="BY211" s="94"/>
      <c r="BZ211" s="94"/>
      <c r="CA211" s="94"/>
      <c r="CB211" s="94"/>
    </row>
    <row r="212" spans="1:80" x14ac:dyDescent="0.25">
      <c r="A212" s="94"/>
      <c r="B212" s="142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94"/>
      <c r="AV212" s="94"/>
      <c r="AW212" s="94"/>
      <c r="AX212" s="94"/>
      <c r="AY212" s="118"/>
      <c r="AZ212" s="94"/>
      <c r="BA212" s="94"/>
      <c r="BB212" s="94"/>
      <c r="BC212" s="94"/>
      <c r="BD212" s="94"/>
      <c r="BE212" s="94"/>
      <c r="BF212" s="94"/>
      <c r="BG212" s="94"/>
      <c r="BH212" s="94"/>
      <c r="BI212" s="94"/>
      <c r="BJ212" s="94"/>
      <c r="BK212" s="94"/>
      <c r="BL212" s="94"/>
      <c r="BM212" s="94"/>
      <c r="BN212" s="94"/>
      <c r="BO212" s="94"/>
      <c r="BP212" s="94"/>
      <c r="BQ212" s="94"/>
      <c r="BR212" s="94"/>
      <c r="BS212" s="94"/>
      <c r="BT212" s="94"/>
      <c r="BU212" s="94"/>
      <c r="BV212" s="94"/>
      <c r="BW212" s="94"/>
      <c r="BX212" s="94"/>
      <c r="BY212" s="94"/>
      <c r="BZ212" s="94"/>
      <c r="CA212" s="94"/>
      <c r="CB212" s="94"/>
    </row>
    <row r="213" spans="1:80" x14ac:dyDescent="0.25">
      <c r="A213" s="94"/>
      <c r="B213" s="142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  <c r="AM213" s="94"/>
      <c r="AN213" s="94"/>
      <c r="AO213" s="94"/>
      <c r="AP213" s="94"/>
      <c r="AQ213" s="94"/>
      <c r="AR213" s="94"/>
      <c r="AS213" s="94"/>
      <c r="AT213" s="94"/>
      <c r="AU213" s="94"/>
      <c r="AV213" s="94"/>
      <c r="AW213" s="94"/>
      <c r="AX213" s="94"/>
      <c r="AY213" s="118"/>
      <c r="AZ213" s="94"/>
      <c r="BA213" s="94"/>
      <c r="BB213" s="94"/>
      <c r="BC213" s="94"/>
      <c r="BD213" s="94"/>
      <c r="BE213" s="94"/>
      <c r="BF213" s="94"/>
      <c r="BG213" s="94"/>
      <c r="BH213" s="94"/>
      <c r="BI213" s="94"/>
      <c r="BJ213" s="94"/>
      <c r="BK213" s="94"/>
      <c r="BL213" s="94"/>
      <c r="BM213" s="94"/>
      <c r="BN213" s="94"/>
      <c r="BO213" s="94"/>
      <c r="BP213" s="94"/>
      <c r="BQ213" s="94"/>
      <c r="BR213" s="94"/>
      <c r="BS213" s="94"/>
      <c r="BT213" s="94"/>
      <c r="BU213" s="94"/>
      <c r="BV213" s="94"/>
      <c r="BW213" s="94"/>
      <c r="BX213" s="94"/>
      <c r="BY213" s="94"/>
      <c r="BZ213" s="94"/>
      <c r="CA213" s="94"/>
      <c r="CB213" s="94"/>
    </row>
    <row r="214" spans="1:80" x14ac:dyDescent="0.25">
      <c r="A214" s="94"/>
      <c r="B214" s="142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  <c r="AN214" s="94"/>
      <c r="AO214" s="94"/>
      <c r="AP214" s="94"/>
      <c r="AQ214" s="94"/>
      <c r="AR214" s="94"/>
      <c r="AS214" s="94"/>
      <c r="AT214" s="94"/>
      <c r="AU214" s="94"/>
      <c r="AV214" s="94"/>
      <c r="AW214" s="94"/>
      <c r="AX214" s="94"/>
      <c r="AY214" s="118"/>
      <c r="AZ214" s="94"/>
      <c r="BA214" s="94"/>
      <c r="BB214" s="94"/>
      <c r="BC214" s="94"/>
      <c r="BD214" s="94"/>
      <c r="BE214" s="94"/>
      <c r="BF214" s="94"/>
      <c r="BG214" s="94"/>
      <c r="BH214" s="94"/>
      <c r="BI214" s="94"/>
      <c r="BJ214" s="94"/>
      <c r="BK214" s="94"/>
      <c r="BL214" s="94"/>
      <c r="BM214" s="94"/>
      <c r="BN214" s="94"/>
      <c r="BO214" s="94"/>
      <c r="BP214" s="94"/>
      <c r="BQ214" s="94"/>
      <c r="BR214" s="94"/>
      <c r="BS214" s="94"/>
      <c r="BT214" s="94"/>
      <c r="BU214" s="94"/>
      <c r="BV214" s="94"/>
      <c r="BW214" s="94"/>
      <c r="BX214" s="94"/>
      <c r="BY214" s="94"/>
      <c r="BZ214" s="94"/>
      <c r="CA214" s="94"/>
      <c r="CB214" s="94"/>
    </row>
    <row r="215" spans="1:80" x14ac:dyDescent="0.25">
      <c r="A215" s="94"/>
      <c r="B215" s="142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  <c r="AM215" s="94"/>
      <c r="AN215" s="94"/>
      <c r="AO215" s="94"/>
      <c r="AP215" s="94"/>
      <c r="AQ215" s="94"/>
      <c r="AR215" s="94"/>
      <c r="AS215" s="94"/>
      <c r="AT215" s="94"/>
      <c r="AU215" s="94"/>
      <c r="AV215" s="94"/>
      <c r="AW215" s="94"/>
      <c r="AX215" s="94"/>
      <c r="AY215" s="118"/>
      <c r="AZ215" s="94"/>
      <c r="BA215" s="94"/>
      <c r="BB215" s="94"/>
      <c r="BC215" s="94"/>
      <c r="BD215" s="94"/>
      <c r="BE215" s="94"/>
      <c r="BF215" s="94"/>
      <c r="BG215" s="94"/>
      <c r="BH215" s="94"/>
      <c r="BI215" s="94"/>
      <c r="BJ215" s="94"/>
      <c r="BK215" s="94"/>
      <c r="BL215" s="94"/>
      <c r="BM215" s="94"/>
      <c r="BN215" s="94"/>
      <c r="BO215" s="94"/>
      <c r="BP215" s="94"/>
      <c r="BQ215" s="94"/>
      <c r="BR215" s="94"/>
      <c r="BS215" s="94"/>
      <c r="BT215" s="94"/>
      <c r="BU215" s="94"/>
      <c r="BV215" s="94"/>
      <c r="BW215" s="94"/>
      <c r="BX215" s="94"/>
      <c r="BY215" s="94"/>
      <c r="BZ215" s="94"/>
      <c r="CA215" s="94"/>
      <c r="CB215" s="94"/>
    </row>
    <row r="216" spans="1:80" x14ac:dyDescent="0.25">
      <c r="A216" s="94"/>
      <c r="B216" s="142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  <c r="AM216" s="94"/>
      <c r="AN216" s="94"/>
      <c r="AO216" s="94"/>
      <c r="AP216" s="94"/>
      <c r="AQ216" s="94"/>
      <c r="AR216" s="94"/>
      <c r="AS216" s="94"/>
      <c r="AT216" s="94"/>
      <c r="AU216" s="94"/>
      <c r="AV216" s="94"/>
      <c r="AW216" s="94"/>
      <c r="AX216" s="94"/>
      <c r="AY216" s="118"/>
      <c r="AZ216" s="94"/>
      <c r="BA216" s="94"/>
      <c r="BB216" s="94"/>
      <c r="BC216" s="94"/>
      <c r="BD216" s="94"/>
      <c r="BE216" s="94"/>
      <c r="BF216" s="94"/>
      <c r="BG216" s="94"/>
      <c r="BH216" s="94"/>
      <c r="BI216" s="94"/>
      <c r="BJ216" s="94"/>
      <c r="BK216" s="94"/>
      <c r="BL216" s="94"/>
      <c r="BM216" s="94"/>
      <c r="BN216" s="94"/>
      <c r="BO216" s="94"/>
      <c r="BP216" s="94"/>
      <c r="BQ216" s="94"/>
      <c r="BR216" s="94"/>
      <c r="BS216" s="94"/>
      <c r="BT216" s="94"/>
      <c r="BU216" s="94"/>
      <c r="BV216" s="94"/>
      <c r="BW216" s="94"/>
      <c r="BX216" s="94"/>
      <c r="BY216" s="94"/>
      <c r="BZ216" s="94"/>
      <c r="CA216" s="94"/>
      <c r="CB216" s="94"/>
    </row>
    <row r="217" spans="1:80" x14ac:dyDescent="0.25">
      <c r="A217" s="94"/>
      <c r="B217" s="142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  <c r="AM217" s="94"/>
      <c r="AN217" s="94"/>
      <c r="AO217" s="94"/>
      <c r="AP217" s="94"/>
      <c r="AQ217" s="94"/>
      <c r="AR217" s="94"/>
      <c r="AS217" s="94"/>
      <c r="AT217" s="94"/>
      <c r="AU217" s="94"/>
      <c r="AV217" s="94"/>
      <c r="AW217" s="94"/>
      <c r="AX217" s="94"/>
      <c r="AY217" s="118"/>
      <c r="AZ217" s="94"/>
      <c r="BA217" s="94"/>
      <c r="BB217" s="94"/>
      <c r="BC217" s="94"/>
      <c r="BD217" s="94"/>
      <c r="BE217" s="94"/>
      <c r="BF217" s="94"/>
      <c r="BG217" s="94"/>
      <c r="BH217" s="94"/>
      <c r="BI217" s="94"/>
      <c r="BJ217" s="94"/>
      <c r="BK217" s="94"/>
      <c r="BL217" s="94"/>
      <c r="BM217" s="94"/>
      <c r="BN217" s="94"/>
      <c r="BO217" s="94"/>
      <c r="BP217" s="94"/>
      <c r="BQ217" s="94"/>
      <c r="BR217" s="94"/>
      <c r="BS217" s="94"/>
      <c r="BT217" s="94"/>
      <c r="BU217" s="94"/>
      <c r="BV217" s="94"/>
      <c r="BW217" s="94"/>
      <c r="BX217" s="94"/>
      <c r="BY217" s="94"/>
      <c r="BZ217" s="94"/>
      <c r="CA217" s="94"/>
      <c r="CB217" s="94"/>
    </row>
    <row r="218" spans="1:80" x14ac:dyDescent="0.25">
      <c r="A218" s="94"/>
      <c r="B218" s="142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  <c r="AM218" s="94"/>
      <c r="AN218" s="94"/>
      <c r="AO218" s="94"/>
      <c r="AP218" s="94"/>
      <c r="AQ218" s="94"/>
      <c r="AR218" s="94"/>
      <c r="AS218" s="94"/>
      <c r="AT218" s="94"/>
      <c r="AU218" s="94"/>
      <c r="AV218" s="94"/>
      <c r="AW218" s="94"/>
      <c r="AX218" s="94"/>
      <c r="AY218" s="118"/>
      <c r="AZ218" s="94"/>
      <c r="BA218" s="94"/>
      <c r="BB218" s="94"/>
      <c r="BC218" s="94"/>
      <c r="BD218" s="94"/>
      <c r="BE218" s="94"/>
      <c r="BF218" s="94"/>
      <c r="BG218" s="94"/>
      <c r="BH218" s="94"/>
      <c r="BI218" s="94"/>
      <c r="BJ218" s="94"/>
      <c r="BK218" s="94"/>
      <c r="BL218" s="94"/>
      <c r="BM218" s="94"/>
      <c r="BN218" s="94"/>
      <c r="BO218" s="94"/>
      <c r="BP218" s="94"/>
      <c r="BQ218" s="94"/>
      <c r="BR218" s="94"/>
      <c r="BS218" s="94"/>
      <c r="BT218" s="94"/>
      <c r="BU218" s="94"/>
      <c r="BV218" s="94"/>
      <c r="BW218" s="94"/>
      <c r="BX218" s="94"/>
      <c r="BY218" s="94"/>
      <c r="BZ218" s="94"/>
      <c r="CA218" s="94"/>
      <c r="CB218" s="94"/>
    </row>
    <row r="219" spans="1:80" x14ac:dyDescent="0.25">
      <c r="A219" s="94"/>
      <c r="B219" s="142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4"/>
      <c r="AL219" s="94"/>
      <c r="AM219" s="94"/>
      <c r="AN219" s="94"/>
      <c r="AO219" s="94"/>
      <c r="AP219" s="94"/>
      <c r="AQ219" s="94"/>
      <c r="AR219" s="94"/>
      <c r="AS219" s="94"/>
      <c r="AT219" s="94"/>
      <c r="AU219" s="94"/>
      <c r="AV219" s="94"/>
      <c r="AW219" s="94"/>
      <c r="AX219" s="94"/>
      <c r="AY219" s="118"/>
      <c r="AZ219" s="94"/>
      <c r="BA219" s="94"/>
      <c r="BB219" s="94"/>
      <c r="BC219" s="94"/>
      <c r="BD219" s="94"/>
      <c r="BE219" s="94"/>
      <c r="BF219" s="94"/>
      <c r="BG219" s="94"/>
      <c r="BH219" s="94"/>
      <c r="BI219" s="94"/>
      <c r="BJ219" s="94"/>
      <c r="BK219" s="94"/>
      <c r="BL219" s="94"/>
      <c r="BM219" s="94"/>
      <c r="BN219" s="94"/>
      <c r="BO219" s="94"/>
      <c r="BP219" s="94"/>
      <c r="BQ219" s="94"/>
      <c r="BR219" s="94"/>
      <c r="BS219" s="94"/>
      <c r="BT219" s="94"/>
      <c r="BU219" s="94"/>
      <c r="BV219" s="94"/>
      <c r="BW219" s="94"/>
      <c r="BX219" s="94"/>
      <c r="BY219" s="94"/>
      <c r="BZ219" s="94"/>
      <c r="CA219" s="94"/>
      <c r="CB219" s="94"/>
    </row>
    <row r="220" spans="1:80" x14ac:dyDescent="0.25">
      <c r="A220" s="94"/>
      <c r="B220" s="142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  <c r="AM220" s="94"/>
      <c r="AN220" s="94"/>
      <c r="AO220" s="94"/>
      <c r="AP220" s="94"/>
      <c r="AQ220" s="94"/>
      <c r="AR220" s="94"/>
      <c r="AS220" s="94"/>
      <c r="AT220" s="94"/>
      <c r="AU220" s="94"/>
      <c r="AV220" s="94"/>
      <c r="AW220" s="94"/>
      <c r="AX220" s="94"/>
      <c r="AY220" s="118"/>
      <c r="AZ220" s="94"/>
      <c r="BA220" s="94"/>
      <c r="BB220" s="94"/>
      <c r="BC220" s="94"/>
      <c r="BD220" s="94"/>
      <c r="BE220" s="94"/>
      <c r="BF220" s="94"/>
      <c r="BG220" s="94"/>
      <c r="BH220" s="94"/>
      <c r="BI220" s="94"/>
      <c r="BJ220" s="94"/>
      <c r="BK220" s="94"/>
      <c r="BL220" s="94"/>
      <c r="BM220" s="94"/>
      <c r="BN220" s="94"/>
      <c r="BO220" s="94"/>
      <c r="BP220" s="94"/>
      <c r="BQ220" s="94"/>
      <c r="BR220" s="94"/>
      <c r="BS220" s="94"/>
      <c r="BT220" s="94"/>
      <c r="BU220" s="94"/>
      <c r="BV220" s="94"/>
      <c r="BW220" s="94"/>
      <c r="BX220" s="94"/>
      <c r="BY220" s="94"/>
      <c r="BZ220" s="94"/>
      <c r="CA220" s="94"/>
      <c r="CB220" s="94"/>
    </row>
    <row r="221" spans="1:80" x14ac:dyDescent="0.25">
      <c r="A221" s="94"/>
      <c r="B221" s="142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  <c r="AM221" s="94"/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118"/>
      <c r="AZ221" s="94"/>
      <c r="BA221" s="94"/>
      <c r="BB221" s="94"/>
      <c r="BC221" s="94"/>
      <c r="BD221" s="94"/>
      <c r="BE221" s="94"/>
      <c r="BF221" s="94"/>
      <c r="BG221" s="94"/>
      <c r="BH221" s="94"/>
      <c r="BI221" s="94"/>
      <c r="BJ221" s="94"/>
      <c r="BK221" s="94"/>
      <c r="BL221" s="94"/>
      <c r="BM221" s="94"/>
      <c r="BN221" s="94"/>
      <c r="BO221" s="94"/>
      <c r="BP221" s="94"/>
      <c r="BQ221" s="94"/>
      <c r="BR221" s="94"/>
      <c r="BS221" s="94"/>
      <c r="BT221" s="94"/>
      <c r="BU221" s="94"/>
      <c r="BV221" s="94"/>
      <c r="BW221" s="94"/>
      <c r="BX221" s="94"/>
      <c r="BY221" s="94"/>
      <c r="BZ221" s="94"/>
      <c r="CA221" s="94"/>
      <c r="CB221" s="94"/>
    </row>
    <row r="222" spans="1:80" x14ac:dyDescent="0.25">
      <c r="A222" s="94"/>
      <c r="B222" s="142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  <c r="AM222" s="94"/>
      <c r="AN222" s="94"/>
      <c r="AO222" s="94"/>
      <c r="AP222" s="94"/>
      <c r="AQ222" s="94"/>
      <c r="AR222" s="94"/>
      <c r="AS222" s="94"/>
      <c r="AT222" s="94"/>
      <c r="AU222" s="94"/>
      <c r="AV222" s="94"/>
      <c r="AW222" s="94"/>
      <c r="AX222" s="94"/>
      <c r="AY222" s="118"/>
      <c r="AZ222" s="94"/>
      <c r="BA222" s="94"/>
      <c r="BB222" s="94"/>
      <c r="BC222" s="94"/>
      <c r="BD222" s="94"/>
      <c r="BE222" s="94"/>
      <c r="BF222" s="94"/>
      <c r="BG222" s="94"/>
      <c r="BH222" s="94"/>
      <c r="BI222" s="94"/>
      <c r="BJ222" s="94"/>
      <c r="BK222" s="94"/>
      <c r="BL222" s="94"/>
      <c r="BM222" s="94"/>
      <c r="BN222" s="94"/>
      <c r="BO222" s="94"/>
      <c r="BP222" s="94"/>
      <c r="BQ222" s="94"/>
      <c r="BR222" s="94"/>
      <c r="BS222" s="94"/>
      <c r="BT222" s="94"/>
      <c r="BU222" s="94"/>
      <c r="BV222" s="94"/>
      <c r="BW222" s="94"/>
      <c r="BX222" s="94"/>
      <c r="BY222" s="94"/>
      <c r="BZ222" s="94"/>
      <c r="CA222" s="94"/>
      <c r="CB222" s="94"/>
    </row>
    <row r="223" spans="1:80" x14ac:dyDescent="0.25">
      <c r="A223" s="94"/>
      <c r="B223" s="142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  <c r="AM223" s="94"/>
      <c r="AN223" s="94"/>
      <c r="AO223" s="94"/>
      <c r="AP223" s="94"/>
      <c r="AQ223" s="94"/>
      <c r="AR223" s="94"/>
      <c r="AS223" s="94"/>
      <c r="AT223" s="94"/>
      <c r="AU223" s="94"/>
      <c r="AV223" s="94"/>
      <c r="AW223" s="94"/>
      <c r="AX223" s="94"/>
      <c r="AY223" s="118"/>
      <c r="AZ223" s="94"/>
      <c r="BA223" s="94"/>
      <c r="BB223" s="94"/>
      <c r="BC223" s="94"/>
      <c r="BD223" s="94"/>
      <c r="BE223" s="94"/>
      <c r="BF223" s="94"/>
      <c r="BG223" s="94"/>
      <c r="BH223" s="94"/>
      <c r="BI223" s="94"/>
      <c r="BJ223" s="94"/>
      <c r="BK223" s="94"/>
      <c r="BL223" s="94"/>
      <c r="BM223" s="94"/>
      <c r="BN223" s="94"/>
      <c r="BO223" s="94"/>
      <c r="BP223" s="94"/>
      <c r="BQ223" s="94"/>
      <c r="BR223" s="94"/>
      <c r="BS223" s="94"/>
      <c r="BT223" s="94"/>
      <c r="BU223" s="94"/>
      <c r="BV223" s="94"/>
      <c r="BW223" s="94"/>
      <c r="BX223" s="94"/>
      <c r="BY223" s="94"/>
      <c r="BZ223" s="94"/>
      <c r="CA223" s="94"/>
      <c r="CB223" s="94"/>
    </row>
    <row r="224" spans="1:80" x14ac:dyDescent="0.25">
      <c r="A224" s="94"/>
      <c r="B224" s="142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  <c r="AM224" s="94"/>
      <c r="AN224" s="94"/>
      <c r="AO224" s="94"/>
      <c r="AP224" s="94"/>
      <c r="AQ224" s="94"/>
      <c r="AR224" s="94"/>
      <c r="AS224" s="94"/>
      <c r="AT224" s="94"/>
      <c r="AU224" s="94"/>
      <c r="AV224" s="94"/>
      <c r="AW224" s="94"/>
      <c r="AX224" s="94"/>
      <c r="AY224" s="118"/>
      <c r="AZ224" s="94"/>
      <c r="BA224" s="94"/>
      <c r="BB224" s="94"/>
      <c r="BC224" s="94"/>
      <c r="BD224" s="94"/>
      <c r="BE224" s="94"/>
      <c r="BF224" s="94"/>
      <c r="BG224" s="94"/>
      <c r="BH224" s="94"/>
      <c r="BI224" s="94"/>
      <c r="BJ224" s="94"/>
      <c r="BK224" s="94"/>
      <c r="BL224" s="94"/>
      <c r="BM224" s="94"/>
      <c r="BN224" s="94"/>
      <c r="BO224" s="94"/>
      <c r="BP224" s="94"/>
      <c r="BQ224" s="94"/>
      <c r="BR224" s="94"/>
      <c r="BS224" s="94"/>
      <c r="BT224" s="94"/>
      <c r="BU224" s="94"/>
      <c r="BV224" s="94"/>
      <c r="BW224" s="94"/>
      <c r="BX224" s="94"/>
      <c r="BY224" s="94"/>
      <c r="BZ224" s="94"/>
      <c r="CA224" s="94"/>
      <c r="CB224" s="94"/>
    </row>
    <row r="225" spans="1:80" x14ac:dyDescent="0.25">
      <c r="A225" s="94"/>
      <c r="B225" s="142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4"/>
      <c r="AM225" s="94"/>
      <c r="AN225" s="94"/>
      <c r="AO225" s="94"/>
      <c r="AP225" s="94"/>
      <c r="AQ225" s="94"/>
      <c r="AR225" s="94"/>
      <c r="AS225" s="94"/>
      <c r="AT225" s="94"/>
      <c r="AU225" s="94"/>
      <c r="AV225" s="94"/>
      <c r="AW225" s="94"/>
      <c r="AX225" s="94"/>
      <c r="AY225" s="118"/>
      <c r="AZ225" s="94"/>
      <c r="BA225" s="94"/>
      <c r="BB225" s="94"/>
      <c r="BC225" s="94"/>
      <c r="BD225" s="94"/>
      <c r="BE225" s="94"/>
      <c r="BF225" s="94"/>
      <c r="BG225" s="94"/>
      <c r="BH225" s="94"/>
      <c r="BI225" s="94"/>
      <c r="BJ225" s="94"/>
      <c r="BK225" s="94"/>
      <c r="BL225" s="94"/>
      <c r="BM225" s="94"/>
      <c r="BN225" s="94"/>
      <c r="BO225" s="94"/>
      <c r="BP225" s="94"/>
      <c r="BQ225" s="94"/>
      <c r="BR225" s="94"/>
      <c r="BS225" s="94"/>
      <c r="BT225" s="94"/>
      <c r="BU225" s="94"/>
      <c r="BV225" s="94"/>
      <c r="BW225" s="94"/>
      <c r="BX225" s="94"/>
      <c r="BY225" s="94"/>
      <c r="BZ225" s="94"/>
      <c r="CA225" s="94"/>
      <c r="CB225" s="94"/>
    </row>
    <row r="226" spans="1:80" x14ac:dyDescent="0.25">
      <c r="A226" s="94"/>
      <c r="B226" s="142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  <c r="AM226" s="94"/>
      <c r="AN226" s="94"/>
      <c r="AO226" s="94"/>
      <c r="AP226" s="94"/>
      <c r="AQ226" s="94"/>
      <c r="AR226" s="94"/>
      <c r="AS226" s="94"/>
      <c r="AT226" s="94"/>
      <c r="AU226" s="94"/>
      <c r="AV226" s="94"/>
      <c r="AW226" s="94"/>
      <c r="AX226" s="94"/>
      <c r="AY226" s="118"/>
      <c r="AZ226" s="94"/>
      <c r="BA226" s="94"/>
      <c r="BB226" s="94"/>
      <c r="BC226" s="94"/>
      <c r="BD226" s="94"/>
      <c r="BE226" s="94"/>
      <c r="BF226" s="94"/>
      <c r="BG226" s="94"/>
      <c r="BH226" s="94"/>
      <c r="BI226" s="94"/>
      <c r="BJ226" s="94"/>
      <c r="BK226" s="94"/>
      <c r="BL226" s="94"/>
      <c r="BM226" s="94"/>
      <c r="BN226" s="94"/>
      <c r="BO226" s="94"/>
      <c r="BP226" s="94"/>
      <c r="BQ226" s="94"/>
      <c r="BR226" s="94"/>
      <c r="BS226" s="94"/>
      <c r="BT226" s="94"/>
      <c r="BU226" s="94"/>
      <c r="BV226" s="94"/>
      <c r="BW226" s="94"/>
      <c r="BX226" s="94"/>
      <c r="BY226" s="94"/>
      <c r="BZ226" s="94"/>
      <c r="CA226" s="94"/>
      <c r="CB226" s="94"/>
    </row>
    <row r="227" spans="1:80" x14ac:dyDescent="0.25">
      <c r="A227" s="94"/>
      <c r="B227" s="142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  <c r="AO227" s="94"/>
      <c r="AP227" s="94"/>
      <c r="AQ227" s="94"/>
      <c r="AR227" s="94"/>
      <c r="AS227" s="94"/>
      <c r="AT227" s="94"/>
      <c r="AU227" s="94"/>
      <c r="AV227" s="94"/>
      <c r="AW227" s="94"/>
      <c r="AX227" s="94"/>
      <c r="AY227" s="118"/>
      <c r="AZ227" s="94"/>
      <c r="BA227" s="94"/>
      <c r="BB227" s="94"/>
      <c r="BC227" s="94"/>
      <c r="BD227" s="94"/>
      <c r="BE227" s="94"/>
      <c r="BF227" s="94"/>
      <c r="BG227" s="94"/>
      <c r="BH227" s="94"/>
      <c r="BI227" s="94"/>
      <c r="BJ227" s="94"/>
      <c r="BK227" s="94"/>
      <c r="BL227" s="94"/>
      <c r="BM227" s="94"/>
      <c r="BN227" s="94"/>
      <c r="BO227" s="94"/>
      <c r="BP227" s="94"/>
      <c r="BQ227" s="94"/>
      <c r="BR227" s="94"/>
      <c r="BS227" s="94"/>
      <c r="BT227" s="94"/>
      <c r="BU227" s="94"/>
      <c r="BV227" s="94"/>
      <c r="BW227" s="94"/>
      <c r="BX227" s="94"/>
      <c r="BY227" s="94"/>
      <c r="BZ227" s="94"/>
      <c r="CA227" s="94"/>
      <c r="CB227" s="94"/>
    </row>
    <row r="228" spans="1:80" x14ac:dyDescent="0.25">
      <c r="A228" s="94"/>
      <c r="B228" s="142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118"/>
      <c r="AZ228" s="94"/>
      <c r="BA228" s="94"/>
      <c r="BB228" s="94"/>
      <c r="BC228" s="94"/>
      <c r="BD228" s="94"/>
      <c r="BE228" s="94"/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94"/>
      <c r="BQ228" s="94"/>
      <c r="BR228" s="94"/>
      <c r="BS228" s="94"/>
      <c r="BT228" s="94"/>
      <c r="BU228" s="94"/>
      <c r="BV228" s="94"/>
      <c r="BW228" s="94"/>
      <c r="BX228" s="94"/>
      <c r="BY228" s="94"/>
      <c r="BZ228" s="94"/>
      <c r="CA228" s="94"/>
      <c r="CB228" s="94"/>
    </row>
    <row r="229" spans="1:80" x14ac:dyDescent="0.25">
      <c r="A229" s="94"/>
      <c r="B229" s="142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4"/>
      <c r="AO229" s="94"/>
      <c r="AP229" s="94"/>
      <c r="AQ229" s="94"/>
      <c r="AR229" s="94"/>
      <c r="AS229" s="94"/>
      <c r="AT229" s="94"/>
      <c r="AU229" s="94"/>
      <c r="AV229" s="94"/>
      <c r="AW229" s="94"/>
      <c r="AX229" s="94"/>
      <c r="AY229" s="118"/>
      <c r="AZ229" s="94"/>
      <c r="BA229" s="94"/>
      <c r="BB229" s="94"/>
      <c r="BC229" s="94"/>
      <c r="BD229" s="94"/>
      <c r="BE229" s="94"/>
      <c r="BF229" s="94"/>
      <c r="BG229" s="94"/>
      <c r="BH229" s="94"/>
      <c r="BI229" s="94"/>
      <c r="BJ229" s="94"/>
      <c r="BK229" s="94"/>
      <c r="BL229" s="94"/>
      <c r="BM229" s="94"/>
      <c r="BN229" s="94"/>
      <c r="BO229" s="94"/>
      <c r="BP229" s="94"/>
      <c r="BQ229" s="94"/>
      <c r="BR229" s="94"/>
      <c r="BS229" s="94"/>
      <c r="BT229" s="94"/>
      <c r="BU229" s="94"/>
      <c r="BV229" s="94"/>
      <c r="BW229" s="94"/>
      <c r="BX229" s="94"/>
      <c r="BY229" s="94"/>
      <c r="BZ229" s="94"/>
      <c r="CA229" s="94"/>
      <c r="CB229" s="94"/>
    </row>
    <row r="230" spans="1:80" x14ac:dyDescent="0.25">
      <c r="A230" s="94"/>
      <c r="B230" s="142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  <c r="AT230" s="94"/>
      <c r="AU230" s="94"/>
      <c r="AV230" s="94"/>
      <c r="AW230" s="94"/>
      <c r="AX230" s="94"/>
      <c r="AY230" s="118"/>
      <c r="AZ230" s="94"/>
      <c r="BA230" s="94"/>
      <c r="BB230" s="94"/>
      <c r="BC230" s="94"/>
      <c r="BD230" s="94"/>
      <c r="BE230" s="94"/>
      <c r="BF230" s="94"/>
      <c r="BG230" s="94"/>
      <c r="BH230" s="94"/>
      <c r="BI230" s="94"/>
      <c r="BJ230" s="94"/>
      <c r="BK230" s="94"/>
      <c r="BL230" s="94"/>
      <c r="BM230" s="94"/>
      <c r="BN230" s="94"/>
      <c r="BO230" s="94"/>
      <c r="BP230" s="94"/>
      <c r="BQ230" s="94"/>
      <c r="BR230" s="94"/>
      <c r="BS230" s="94"/>
      <c r="BT230" s="94"/>
      <c r="BU230" s="94"/>
      <c r="BV230" s="94"/>
      <c r="BW230" s="94"/>
      <c r="BX230" s="94"/>
      <c r="BY230" s="94"/>
      <c r="BZ230" s="94"/>
      <c r="CA230" s="94"/>
      <c r="CB230" s="94"/>
    </row>
    <row r="231" spans="1:80" x14ac:dyDescent="0.25">
      <c r="A231" s="94"/>
      <c r="B231" s="142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  <c r="AM231" s="94"/>
      <c r="AN231" s="94"/>
      <c r="AO231" s="94"/>
      <c r="AP231" s="94"/>
      <c r="AQ231" s="94"/>
      <c r="AR231" s="94"/>
      <c r="AS231" s="94"/>
      <c r="AT231" s="94"/>
      <c r="AU231" s="94"/>
      <c r="AV231" s="94"/>
      <c r="AW231" s="94"/>
      <c r="AX231" s="94"/>
      <c r="AY231" s="118"/>
      <c r="AZ231" s="94"/>
      <c r="BA231" s="94"/>
      <c r="BB231" s="94"/>
      <c r="BC231" s="94"/>
      <c r="BD231" s="94"/>
      <c r="BE231" s="94"/>
      <c r="BF231" s="94"/>
      <c r="BG231" s="94"/>
      <c r="BH231" s="94"/>
      <c r="BI231" s="94"/>
      <c r="BJ231" s="94"/>
      <c r="BK231" s="94"/>
      <c r="BL231" s="94"/>
      <c r="BM231" s="94"/>
      <c r="BN231" s="94"/>
      <c r="BO231" s="94"/>
      <c r="BP231" s="94"/>
      <c r="BQ231" s="94"/>
      <c r="BR231" s="94"/>
      <c r="BS231" s="94"/>
      <c r="BT231" s="94"/>
      <c r="BU231" s="94"/>
      <c r="BV231" s="94"/>
      <c r="BW231" s="94"/>
      <c r="BX231" s="94"/>
      <c r="BY231" s="94"/>
      <c r="BZ231" s="94"/>
      <c r="CA231" s="94"/>
      <c r="CB231" s="94"/>
    </row>
    <row r="232" spans="1:80" x14ac:dyDescent="0.25">
      <c r="A232" s="94"/>
      <c r="B232" s="142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4"/>
      <c r="AV232" s="94"/>
      <c r="AW232" s="94"/>
      <c r="AX232" s="94"/>
      <c r="AY232" s="118"/>
      <c r="AZ232" s="94"/>
      <c r="BA232" s="94"/>
      <c r="BB232" s="94"/>
      <c r="BC232" s="94"/>
      <c r="BD232" s="94"/>
      <c r="BE232" s="94"/>
      <c r="BF232" s="94"/>
      <c r="BG232" s="94"/>
      <c r="BH232" s="94"/>
      <c r="BI232" s="94"/>
      <c r="BJ232" s="94"/>
      <c r="BK232" s="94"/>
      <c r="BL232" s="94"/>
      <c r="BM232" s="94"/>
      <c r="BN232" s="94"/>
      <c r="BO232" s="94"/>
      <c r="BP232" s="94"/>
      <c r="BQ232" s="94"/>
      <c r="BR232" s="94"/>
      <c r="BS232" s="94"/>
      <c r="BT232" s="94"/>
      <c r="BU232" s="94"/>
      <c r="BV232" s="94"/>
      <c r="BW232" s="94"/>
      <c r="BX232" s="94"/>
      <c r="BY232" s="94"/>
      <c r="BZ232" s="94"/>
      <c r="CA232" s="94"/>
      <c r="CB232" s="94"/>
    </row>
    <row r="233" spans="1:80" x14ac:dyDescent="0.25">
      <c r="A233" s="94"/>
      <c r="B233" s="142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  <c r="AM233" s="94"/>
      <c r="AN233" s="94"/>
      <c r="AO233" s="94"/>
      <c r="AP233" s="94"/>
      <c r="AQ233" s="94"/>
      <c r="AR233" s="94"/>
      <c r="AS233" s="94"/>
      <c r="AT233" s="94"/>
      <c r="AU233" s="94"/>
      <c r="AV233" s="94"/>
      <c r="AW233" s="94"/>
      <c r="AX233" s="94"/>
      <c r="AY233" s="118"/>
      <c r="AZ233" s="94"/>
      <c r="BA233" s="94"/>
      <c r="BB233" s="94"/>
      <c r="BC233" s="94"/>
      <c r="BD233" s="94"/>
      <c r="BE233" s="94"/>
      <c r="BF233" s="94"/>
      <c r="BG233" s="94"/>
      <c r="BH233" s="94"/>
      <c r="BI233" s="94"/>
      <c r="BJ233" s="94"/>
      <c r="BK233" s="94"/>
      <c r="BL233" s="94"/>
      <c r="BM233" s="94"/>
      <c r="BN233" s="94"/>
      <c r="BO233" s="94"/>
      <c r="BP233" s="94"/>
      <c r="BQ233" s="94"/>
      <c r="BR233" s="94"/>
      <c r="BS233" s="94"/>
      <c r="BT233" s="94"/>
      <c r="BU233" s="94"/>
      <c r="BV233" s="94"/>
      <c r="BW233" s="94"/>
      <c r="BX233" s="94"/>
      <c r="BY233" s="94"/>
      <c r="BZ233" s="94"/>
      <c r="CA233" s="94"/>
      <c r="CB233" s="94"/>
    </row>
    <row r="234" spans="1:80" x14ac:dyDescent="0.25">
      <c r="A234" s="94"/>
      <c r="B234" s="142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94"/>
      <c r="AU234" s="94"/>
      <c r="AV234" s="94"/>
      <c r="AW234" s="94"/>
      <c r="AX234" s="94"/>
      <c r="AY234" s="118"/>
      <c r="AZ234" s="94"/>
      <c r="BA234" s="94"/>
      <c r="BB234" s="94"/>
      <c r="BC234" s="94"/>
      <c r="BD234" s="94"/>
      <c r="BE234" s="94"/>
      <c r="BF234" s="94"/>
      <c r="BG234" s="94"/>
      <c r="BH234" s="94"/>
      <c r="BI234" s="94"/>
      <c r="BJ234" s="94"/>
      <c r="BK234" s="94"/>
      <c r="BL234" s="94"/>
      <c r="BM234" s="94"/>
      <c r="BN234" s="94"/>
      <c r="BO234" s="94"/>
      <c r="BP234" s="94"/>
      <c r="BQ234" s="94"/>
      <c r="BR234" s="94"/>
      <c r="BS234" s="94"/>
      <c r="BT234" s="94"/>
      <c r="BU234" s="94"/>
      <c r="BV234" s="94"/>
      <c r="BW234" s="94"/>
      <c r="BX234" s="94"/>
      <c r="BY234" s="94"/>
      <c r="BZ234" s="94"/>
      <c r="CA234" s="94"/>
      <c r="CB234" s="94"/>
    </row>
    <row r="235" spans="1:80" x14ac:dyDescent="0.25">
      <c r="A235" s="94"/>
      <c r="B235" s="142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94"/>
      <c r="AU235" s="94"/>
      <c r="AV235" s="94"/>
      <c r="AW235" s="94"/>
      <c r="AX235" s="94"/>
      <c r="AY235" s="118"/>
      <c r="AZ235" s="94"/>
      <c r="BA235" s="94"/>
      <c r="BB235" s="94"/>
      <c r="BC235" s="94"/>
      <c r="BD235" s="94"/>
      <c r="BE235" s="94"/>
      <c r="BF235" s="94"/>
      <c r="BG235" s="94"/>
      <c r="BH235" s="94"/>
      <c r="BI235" s="94"/>
      <c r="BJ235" s="94"/>
      <c r="BK235" s="94"/>
      <c r="BL235" s="94"/>
      <c r="BM235" s="94"/>
      <c r="BN235" s="94"/>
      <c r="BO235" s="94"/>
      <c r="BP235" s="94"/>
      <c r="BQ235" s="94"/>
      <c r="BR235" s="94"/>
      <c r="BS235" s="94"/>
      <c r="BT235" s="94"/>
      <c r="BU235" s="94"/>
      <c r="BV235" s="94"/>
      <c r="BW235" s="94"/>
      <c r="BX235" s="94"/>
      <c r="BY235" s="94"/>
      <c r="BZ235" s="94"/>
      <c r="CA235" s="94"/>
      <c r="CB235" s="94"/>
    </row>
    <row r="236" spans="1:80" x14ac:dyDescent="0.25">
      <c r="A236" s="94"/>
      <c r="B236" s="142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94"/>
      <c r="AU236" s="94"/>
      <c r="AV236" s="94"/>
      <c r="AW236" s="94"/>
      <c r="AX236" s="94"/>
      <c r="AY236" s="118"/>
      <c r="AZ236" s="94"/>
      <c r="BA236" s="94"/>
      <c r="BB236" s="94"/>
      <c r="BC236" s="94"/>
      <c r="BD236" s="94"/>
      <c r="BE236" s="94"/>
      <c r="BF236" s="94"/>
      <c r="BG236" s="94"/>
      <c r="BH236" s="94"/>
      <c r="BI236" s="94"/>
      <c r="BJ236" s="94"/>
      <c r="BK236" s="94"/>
      <c r="BL236" s="94"/>
      <c r="BM236" s="94"/>
      <c r="BN236" s="94"/>
      <c r="BO236" s="94"/>
      <c r="BP236" s="94"/>
      <c r="BQ236" s="94"/>
      <c r="BR236" s="94"/>
      <c r="BS236" s="94"/>
      <c r="BT236" s="94"/>
      <c r="BU236" s="94"/>
      <c r="BV236" s="94"/>
      <c r="BW236" s="94"/>
      <c r="BX236" s="94"/>
      <c r="BY236" s="94"/>
      <c r="BZ236" s="94"/>
      <c r="CA236" s="94"/>
      <c r="CB236" s="94"/>
    </row>
    <row r="237" spans="1:80" x14ac:dyDescent="0.25">
      <c r="A237" s="94"/>
      <c r="B237" s="142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  <c r="AV237" s="94"/>
      <c r="AW237" s="94"/>
      <c r="AX237" s="94"/>
      <c r="AY237" s="118"/>
      <c r="AZ237" s="94"/>
      <c r="BA237" s="94"/>
      <c r="BB237" s="94"/>
      <c r="BC237" s="94"/>
      <c r="BD237" s="94"/>
      <c r="BE237" s="94"/>
      <c r="BF237" s="94"/>
      <c r="BG237" s="94"/>
      <c r="BH237" s="94"/>
      <c r="BI237" s="94"/>
      <c r="BJ237" s="94"/>
      <c r="BK237" s="94"/>
      <c r="BL237" s="94"/>
      <c r="BM237" s="94"/>
      <c r="BN237" s="94"/>
      <c r="BO237" s="94"/>
      <c r="BP237" s="94"/>
      <c r="BQ237" s="94"/>
      <c r="BR237" s="94"/>
      <c r="BS237" s="94"/>
      <c r="BT237" s="94"/>
      <c r="BU237" s="94"/>
      <c r="BV237" s="94"/>
      <c r="BW237" s="94"/>
      <c r="BX237" s="94"/>
      <c r="BY237" s="94"/>
      <c r="BZ237" s="94"/>
      <c r="CA237" s="94"/>
      <c r="CB237" s="94"/>
    </row>
    <row r="238" spans="1:80" x14ac:dyDescent="0.25">
      <c r="A238" s="94"/>
      <c r="B238" s="142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  <c r="AM238" s="94"/>
      <c r="AN238" s="94"/>
      <c r="AO238" s="94"/>
      <c r="AP238" s="94"/>
      <c r="AQ238" s="94"/>
      <c r="AR238" s="94"/>
      <c r="AS238" s="94"/>
      <c r="AT238" s="94"/>
      <c r="AU238" s="94"/>
      <c r="AV238" s="94"/>
      <c r="AW238" s="94"/>
      <c r="AX238" s="94"/>
      <c r="AY238" s="118"/>
      <c r="AZ238" s="94"/>
      <c r="BA238" s="94"/>
      <c r="BB238" s="94"/>
      <c r="BC238" s="94"/>
      <c r="BD238" s="94"/>
      <c r="BE238" s="94"/>
      <c r="BF238" s="94"/>
      <c r="BG238" s="94"/>
      <c r="BH238" s="94"/>
      <c r="BI238" s="94"/>
      <c r="BJ238" s="94"/>
      <c r="BK238" s="94"/>
      <c r="BL238" s="94"/>
      <c r="BM238" s="94"/>
      <c r="BN238" s="94"/>
      <c r="BO238" s="94"/>
      <c r="BP238" s="94"/>
      <c r="BQ238" s="94"/>
      <c r="BR238" s="94"/>
      <c r="BS238" s="94"/>
      <c r="BT238" s="94"/>
      <c r="BU238" s="94"/>
      <c r="BV238" s="94"/>
      <c r="BW238" s="94"/>
      <c r="BX238" s="94"/>
      <c r="BY238" s="94"/>
      <c r="BZ238" s="94"/>
      <c r="CA238" s="94"/>
      <c r="CB238" s="94"/>
    </row>
    <row r="239" spans="1:80" x14ac:dyDescent="0.25">
      <c r="A239" s="94"/>
      <c r="B239" s="142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  <c r="AN239" s="94"/>
      <c r="AO239" s="94"/>
      <c r="AP239" s="94"/>
      <c r="AQ239" s="94"/>
      <c r="AR239" s="94"/>
      <c r="AS239" s="94"/>
      <c r="AT239" s="94"/>
      <c r="AU239" s="94"/>
      <c r="AV239" s="94"/>
      <c r="AW239" s="94"/>
      <c r="AX239" s="94"/>
      <c r="AY239" s="118"/>
      <c r="AZ239" s="94"/>
      <c r="BA239" s="94"/>
      <c r="BB239" s="94"/>
      <c r="BC239" s="94"/>
      <c r="BD239" s="94"/>
      <c r="BE239" s="94"/>
      <c r="BF239" s="94"/>
      <c r="BG239" s="94"/>
      <c r="BH239" s="94"/>
      <c r="BI239" s="94"/>
      <c r="BJ239" s="94"/>
      <c r="BK239" s="94"/>
      <c r="BL239" s="94"/>
      <c r="BM239" s="94"/>
      <c r="BN239" s="94"/>
      <c r="BO239" s="94"/>
      <c r="BP239" s="94"/>
      <c r="BQ239" s="94"/>
      <c r="BR239" s="94"/>
      <c r="BS239" s="94"/>
      <c r="BT239" s="94"/>
      <c r="BU239" s="94"/>
      <c r="BV239" s="94"/>
      <c r="BW239" s="94"/>
      <c r="BX239" s="94"/>
      <c r="BY239" s="94"/>
      <c r="BZ239" s="94"/>
      <c r="CA239" s="94"/>
      <c r="CB239" s="94"/>
    </row>
    <row r="240" spans="1:80" x14ac:dyDescent="0.25">
      <c r="A240" s="94"/>
      <c r="B240" s="142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  <c r="AV240" s="94"/>
      <c r="AW240" s="94"/>
      <c r="AX240" s="94"/>
      <c r="AY240" s="118"/>
      <c r="AZ240" s="94"/>
      <c r="BA240" s="94"/>
      <c r="BB240" s="94"/>
      <c r="BC240" s="94"/>
      <c r="BD240" s="94"/>
      <c r="BE240" s="94"/>
      <c r="BF240" s="94"/>
      <c r="BG240" s="94"/>
      <c r="BH240" s="94"/>
      <c r="BI240" s="94"/>
      <c r="BJ240" s="94"/>
      <c r="BK240" s="94"/>
      <c r="BL240" s="94"/>
      <c r="BM240" s="94"/>
      <c r="BN240" s="94"/>
      <c r="BO240" s="94"/>
      <c r="BP240" s="94"/>
      <c r="BQ240" s="94"/>
      <c r="BR240" s="94"/>
      <c r="BS240" s="94"/>
      <c r="BT240" s="94"/>
      <c r="BU240" s="94"/>
      <c r="BV240" s="94"/>
      <c r="BW240" s="94"/>
      <c r="BX240" s="94"/>
      <c r="BY240" s="94"/>
      <c r="BZ240" s="94"/>
      <c r="CA240" s="94"/>
      <c r="CB240" s="94"/>
    </row>
    <row r="241" spans="1:80" x14ac:dyDescent="0.25">
      <c r="A241" s="94"/>
      <c r="B241" s="142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94"/>
      <c r="AU241" s="94"/>
      <c r="AV241" s="94"/>
      <c r="AW241" s="94"/>
      <c r="AX241" s="94"/>
      <c r="AY241" s="118"/>
      <c r="AZ241" s="94"/>
      <c r="BA241" s="94"/>
      <c r="BB241" s="94"/>
      <c r="BC241" s="94"/>
      <c r="BD241" s="94"/>
      <c r="BE241" s="94"/>
      <c r="BF241" s="94"/>
      <c r="BG241" s="94"/>
      <c r="BH241" s="94"/>
      <c r="BI241" s="94"/>
      <c r="BJ241" s="94"/>
      <c r="BK241" s="94"/>
      <c r="BL241" s="94"/>
      <c r="BM241" s="94"/>
      <c r="BN241" s="94"/>
      <c r="BO241" s="94"/>
      <c r="BP241" s="94"/>
      <c r="BQ241" s="94"/>
      <c r="BR241" s="94"/>
      <c r="BS241" s="94"/>
      <c r="BT241" s="94"/>
      <c r="BU241" s="94"/>
      <c r="BV241" s="94"/>
      <c r="BW241" s="94"/>
      <c r="BX241" s="94"/>
      <c r="BY241" s="94"/>
      <c r="BZ241" s="94"/>
      <c r="CA241" s="94"/>
      <c r="CB241" s="94"/>
    </row>
    <row r="242" spans="1:80" x14ac:dyDescent="0.25">
      <c r="A242" s="94"/>
      <c r="B242" s="142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94"/>
      <c r="AU242" s="94"/>
      <c r="AV242" s="94"/>
      <c r="AW242" s="94"/>
      <c r="AX242" s="94"/>
      <c r="AY242" s="118"/>
      <c r="AZ242" s="94"/>
      <c r="BA242" s="94"/>
      <c r="BB242" s="94"/>
      <c r="BC242" s="94"/>
      <c r="BD242" s="94"/>
      <c r="BE242" s="94"/>
      <c r="BF242" s="94"/>
      <c r="BG242" s="94"/>
      <c r="BH242" s="94"/>
      <c r="BI242" s="94"/>
      <c r="BJ242" s="94"/>
      <c r="BK242" s="94"/>
      <c r="BL242" s="94"/>
      <c r="BM242" s="94"/>
      <c r="BN242" s="94"/>
      <c r="BO242" s="94"/>
      <c r="BP242" s="94"/>
      <c r="BQ242" s="94"/>
      <c r="BR242" s="94"/>
      <c r="BS242" s="94"/>
      <c r="BT242" s="94"/>
      <c r="BU242" s="94"/>
      <c r="BV242" s="94"/>
      <c r="BW242" s="94"/>
      <c r="BX242" s="94"/>
      <c r="BY242" s="94"/>
      <c r="BZ242" s="94"/>
      <c r="CA242" s="94"/>
      <c r="CB242" s="94"/>
    </row>
    <row r="243" spans="1:80" x14ac:dyDescent="0.25">
      <c r="A243" s="94"/>
      <c r="B243" s="142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94"/>
      <c r="AU243" s="94"/>
      <c r="AV243" s="94"/>
      <c r="AW243" s="94"/>
      <c r="AX243" s="94"/>
      <c r="AY243" s="118"/>
      <c r="AZ243" s="94"/>
      <c r="BA243" s="94"/>
      <c r="BB243" s="94"/>
      <c r="BC243" s="94"/>
      <c r="BD243" s="94"/>
      <c r="BE243" s="94"/>
      <c r="BF243" s="94"/>
      <c r="BG243" s="94"/>
      <c r="BH243" s="94"/>
      <c r="BI243" s="94"/>
      <c r="BJ243" s="94"/>
      <c r="BK243" s="94"/>
      <c r="BL243" s="94"/>
      <c r="BM243" s="94"/>
      <c r="BN243" s="94"/>
      <c r="BO243" s="94"/>
      <c r="BP243" s="94"/>
      <c r="BQ243" s="94"/>
      <c r="BR243" s="94"/>
      <c r="BS243" s="94"/>
      <c r="BT243" s="94"/>
      <c r="BU243" s="94"/>
      <c r="BV243" s="94"/>
      <c r="BW243" s="94"/>
      <c r="BX243" s="94"/>
      <c r="BY243" s="94"/>
      <c r="BZ243" s="94"/>
      <c r="CA243" s="94"/>
      <c r="CB243" s="94"/>
    </row>
    <row r="244" spans="1:80" x14ac:dyDescent="0.25">
      <c r="A244" s="94"/>
      <c r="B244" s="142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94"/>
      <c r="AU244" s="94"/>
      <c r="AV244" s="94"/>
      <c r="AW244" s="94"/>
      <c r="AX244" s="94"/>
      <c r="AY244" s="118"/>
      <c r="AZ244" s="94"/>
      <c r="BA244" s="94"/>
      <c r="BB244" s="94"/>
      <c r="BC244" s="94"/>
      <c r="BD244" s="94"/>
      <c r="BE244" s="94"/>
      <c r="BF244" s="94"/>
      <c r="BG244" s="94"/>
      <c r="BH244" s="94"/>
      <c r="BI244" s="94"/>
      <c r="BJ244" s="94"/>
      <c r="BK244" s="94"/>
      <c r="BL244" s="94"/>
      <c r="BM244" s="94"/>
      <c r="BN244" s="94"/>
      <c r="BO244" s="94"/>
      <c r="BP244" s="94"/>
      <c r="BQ244" s="94"/>
      <c r="BR244" s="94"/>
      <c r="BS244" s="94"/>
      <c r="BT244" s="94"/>
      <c r="BU244" s="94"/>
      <c r="BV244" s="94"/>
      <c r="BW244" s="94"/>
      <c r="BX244" s="94"/>
      <c r="BY244" s="94"/>
      <c r="BZ244" s="94"/>
      <c r="CA244" s="94"/>
      <c r="CB244" s="94"/>
    </row>
    <row r="245" spans="1:80" x14ac:dyDescent="0.25">
      <c r="A245" s="94"/>
      <c r="B245" s="142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4"/>
      <c r="AL245" s="94"/>
      <c r="AM245" s="94"/>
      <c r="AN245" s="94"/>
      <c r="AO245" s="94"/>
      <c r="AP245" s="94"/>
      <c r="AQ245" s="94"/>
      <c r="AR245" s="94"/>
      <c r="AS245" s="94"/>
      <c r="AT245" s="94"/>
      <c r="AU245" s="94"/>
      <c r="AV245" s="94"/>
      <c r="AW245" s="94"/>
      <c r="AX245" s="94"/>
      <c r="AY245" s="118"/>
      <c r="AZ245" s="94"/>
      <c r="BA245" s="94"/>
      <c r="BB245" s="94"/>
      <c r="BC245" s="94"/>
      <c r="BD245" s="94"/>
      <c r="BE245" s="94"/>
      <c r="BF245" s="94"/>
      <c r="BG245" s="94"/>
      <c r="BH245" s="94"/>
      <c r="BI245" s="94"/>
      <c r="BJ245" s="94"/>
      <c r="BK245" s="94"/>
      <c r="BL245" s="94"/>
      <c r="BM245" s="94"/>
      <c r="BN245" s="94"/>
      <c r="BO245" s="94"/>
      <c r="BP245" s="94"/>
      <c r="BQ245" s="94"/>
      <c r="BR245" s="94"/>
      <c r="BS245" s="94"/>
      <c r="BT245" s="94"/>
      <c r="BU245" s="94"/>
      <c r="BV245" s="94"/>
      <c r="BW245" s="94"/>
      <c r="BX245" s="94"/>
      <c r="BY245" s="94"/>
      <c r="BZ245" s="94"/>
      <c r="CA245" s="94"/>
      <c r="CB245" s="94"/>
    </row>
    <row r="246" spans="1:80" x14ac:dyDescent="0.25">
      <c r="A246" s="94"/>
      <c r="B246" s="142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4"/>
      <c r="AL246" s="94"/>
      <c r="AM246" s="94"/>
      <c r="AN246" s="94"/>
      <c r="AO246" s="94"/>
      <c r="AP246" s="94"/>
      <c r="AQ246" s="94"/>
      <c r="AR246" s="94"/>
      <c r="AS246" s="94"/>
      <c r="AT246" s="94"/>
      <c r="AU246" s="94"/>
      <c r="AV246" s="94"/>
      <c r="AW246" s="94"/>
      <c r="AX246" s="94"/>
      <c r="AY246" s="118"/>
      <c r="AZ246" s="94"/>
      <c r="BA246" s="94"/>
      <c r="BB246" s="94"/>
      <c r="BC246" s="94"/>
      <c r="BD246" s="94"/>
      <c r="BE246" s="94"/>
      <c r="BF246" s="94"/>
      <c r="BG246" s="94"/>
      <c r="BH246" s="94"/>
      <c r="BI246" s="94"/>
      <c r="BJ246" s="94"/>
      <c r="BK246" s="94"/>
      <c r="BL246" s="94"/>
      <c r="BM246" s="94"/>
      <c r="BN246" s="94"/>
      <c r="BO246" s="94"/>
      <c r="BP246" s="94"/>
      <c r="BQ246" s="94"/>
      <c r="BR246" s="94"/>
      <c r="BS246" s="94"/>
      <c r="BT246" s="94"/>
      <c r="BU246" s="94"/>
      <c r="BV246" s="94"/>
      <c r="BW246" s="94"/>
      <c r="BX246" s="94"/>
      <c r="BY246" s="94"/>
      <c r="BZ246" s="94"/>
      <c r="CA246" s="94"/>
      <c r="CB246" s="94"/>
    </row>
    <row r="247" spans="1:80" x14ac:dyDescent="0.25">
      <c r="A247" s="94"/>
      <c r="B247" s="142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4"/>
      <c r="AL247" s="94"/>
      <c r="AM247" s="94"/>
      <c r="AN247" s="94"/>
      <c r="AO247" s="94"/>
      <c r="AP247" s="94"/>
      <c r="AQ247" s="94"/>
      <c r="AR247" s="94"/>
      <c r="AS247" s="94"/>
      <c r="AT247" s="94"/>
      <c r="AU247" s="94"/>
      <c r="AV247" s="94"/>
      <c r="AW247" s="94"/>
      <c r="AX247" s="94"/>
      <c r="AY247" s="118"/>
      <c r="AZ247" s="94"/>
      <c r="BA247" s="94"/>
      <c r="BB247" s="94"/>
      <c r="BC247" s="94"/>
      <c r="BD247" s="94"/>
      <c r="BE247" s="94"/>
      <c r="BF247" s="94"/>
      <c r="BG247" s="94"/>
      <c r="BH247" s="94"/>
      <c r="BI247" s="94"/>
      <c r="BJ247" s="94"/>
      <c r="BK247" s="94"/>
      <c r="BL247" s="94"/>
      <c r="BM247" s="94"/>
      <c r="BN247" s="94"/>
      <c r="BO247" s="94"/>
      <c r="BP247" s="94"/>
      <c r="BQ247" s="94"/>
      <c r="BR247" s="94"/>
      <c r="BS247" s="94"/>
      <c r="BT247" s="94"/>
      <c r="BU247" s="94"/>
      <c r="BV247" s="94"/>
      <c r="BW247" s="94"/>
      <c r="BX247" s="94"/>
      <c r="BY247" s="94"/>
      <c r="BZ247" s="94"/>
      <c r="CA247" s="94"/>
      <c r="CB247" s="94"/>
    </row>
    <row r="248" spans="1:80" x14ac:dyDescent="0.25">
      <c r="A248" s="94"/>
      <c r="B248" s="142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4"/>
      <c r="AM248" s="94"/>
      <c r="AN248" s="94"/>
      <c r="AO248" s="94"/>
      <c r="AP248" s="94"/>
      <c r="AQ248" s="94"/>
      <c r="AR248" s="94"/>
      <c r="AS248" s="94"/>
      <c r="AT248" s="94"/>
      <c r="AU248" s="94"/>
      <c r="AV248" s="94"/>
      <c r="AW248" s="94"/>
      <c r="AX248" s="94"/>
      <c r="AY248" s="118"/>
      <c r="AZ248" s="94"/>
      <c r="BA248" s="94"/>
      <c r="BB248" s="94"/>
      <c r="BC248" s="94"/>
      <c r="BD248" s="94"/>
      <c r="BE248" s="94"/>
      <c r="BF248" s="94"/>
      <c r="BG248" s="94"/>
      <c r="BH248" s="94"/>
      <c r="BI248" s="94"/>
      <c r="BJ248" s="94"/>
      <c r="BK248" s="94"/>
      <c r="BL248" s="94"/>
      <c r="BM248" s="94"/>
      <c r="BN248" s="94"/>
      <c r="BO248" s="94"/>
      <c r="BP248" s="94"/>
      <c r="BQ248" s="94"/>
      <c r="BR248" s="94"/>
      <c r="BS248" s="94"/>
      <c r="BT248" s="94"/>
      <c r="BU248" s="94"/>
      <c r="BV248" s="94"/>
      <c r="BW248" s="94"/>
      <c r="BX248" s="94"/>
      <c r="BY248" s="94"/>
      <c r="BZ248" s="94"/>
      <c r="CA248" s="94"/>
      <c r="CB248" s="94"/>
    </row>
    <row r="249" spans="1:80" x14ac:dyDescent="0.25">
      <c r="A249" s="94"/>
      <c r="B249" s="142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4"/>
      <c r="AL249" s="94"/>
      <c r="AM249" s="94"/>
      <c r="AN249" s="94"/>
      <c r="AO249" s="94"/>
      <c r="AP249" s="94"/>
      <c r="AQ249" s="94"/>
      <c r="AR249" s="94"/>
      <c r="AS249" s="94"/>
      <c r="AT249" s="94"/>
      <c r="AU249" s="94"/>
      <c r="AV249" s="94"/>
      <c r="AW249" s="94"/>
      <c r="AX249" s="94"/>
      <c r="AY249" s="118"/>
      <c r="AZ249" s="94"/>
      <c r="BA249" s="94"/>
      <c r="BB249" s="94"/>
      <c r="BC249" s="94"/>
      <c r="BD249" s="94"/>
      <c r="BE249" s="94"/>
      <c r="BF249" s="94"/>
      <c r="BG249" s="94"/>
      <c r="BH249" s="94"/>
      <c r="BI249" s="94"/>
      <c r="BJ249" s="94"/>
      <c r="BK249" s="94"/>
      <c r="BL249" s="94"/>
      <c r="BM249" s="94"/>
      <c r="BN249" s="94"/>
      <c r="BO249" s="94"/>
      <c r="BP249" s="94"/>
      <c r="BQ249" s="94"/>
      <c r="BR249" s="94"/>
      <c r="BS249" s="94"/>
      <c r="BT249" s="94"/>
      <c r="BU249" s="94"/>
      <c r="BV249" s="94"/>
      <c r="BW249" s="94"/>
      <c r="BX249" s="94"/>
      <c r="BY249" s="94"/>
      <c r="BZ249" s="94"/>
      <c r="CA249" s="94"/>
      <c r="CB249" s="94"/>
    </row>
    <row r="250" spans="1:80" x14ac:dyDescent="0.25">
      <c r="A250" s="94"/>
      <c r="B250" s="142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4"/>
      <c r="AL250" s="94"/>
      <c r="AM250" s="94"/>
      <c r="AN250" s="94"/>
      <c r="AO250" s="94"/>
      <c r="AP250" s="94"/>
      <c r="AQ250" s="94"/>
      <c r="AR250" s="94"/>
      <c r="AS250" s="94"/>
      <c r="AT250" s="94"/>
      <c r="AU250" s="94"/>
      <c r="AV250" s="94"/>
      <c r="AW250" s="94"/>
      <c r="AX250" s="94"/>
      <c r="AY250" s="118"/>
      <c r="AZ250" s="94"/>
      <c r="BA250" s="94"/>
      <c r="BB250" s="94"/>
      <c r="BC250" s="94"/>
      <c r="BD250" s="94"/>
      <c r="BE250" s="94"/>
      <c r="BF250" s="94"/>
      <c r="BG250" s="94"/>
      <c r="BH250" s="94"/>
      <c r="BI250" s="94"/>
      <c r="BJ250" s="94"/>
      <c r="BK250" s="94"/>
      <c r="BL250" s="94"/>
      <c r="BM250" s="94"/>
      <c r="BN250" s="94"/>
      <c r="BO250" s="94"/>
      <c r="BP250" s="94"/>
      <c r="BQ250" s="94"/>
      <c r="BR250" s="94"/>
      <c r="BS250" s="94"/>
      <c r="BT250" s="94"/>
      <c r="BU250" s="94"/>
      <c r="BV250" s="94"/>
      <c r="BW250" s="94"/>
      <c r="BX250" s="94"/>
      <c r="BY250" s="94"/>
      <c r="BZ250" s="94"/>
      <c r="CA250" s="94"/>
      <c r="CB250" s="94"/>
    </row>
    <row r="251" spans="1:80" x14ac:dyDescent="0.25">
      <c r="A251" s="94"/>
      <c r="B251" s="142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4"/>
      <c r="AL251" s="94"/>
      <c r="AM251" s="94"/>
      <c r="AN251" s="94"/>
      <c r="AO251" s="94"/>
      <c r="AP251" s="94"/>
      <c r="AQ251" s="94"/>
      <c r="AR251" s="94"/>
      <c r="AS251" s="94"/>
      <c r="AT251" s="94"/>
      <c r="AU251" s="94"/>
      <c r="AV251" s="94"/>
      <c r="AW251" s="94"/>
      <c r="AX251" s="94"/>
      <c r="AY251" s="118"/>
      <c r="AZ251" s="94"/>
      <c r="BA251" s="94"/>
      <c r="BB251" s="94"/>
      <c r="BC251" s="94"/>
      <c r="BD251" s="94"/>
      <c r="BE251" s="94"/>
      <c r="BF251" s="94"/>
      <c r="BG251" s="94"/>
      <c r="BH251" s="94"/>
      <c r="BI251" s="94"/>
      <c r="BJ251" s="94"/>
      <c r="BK251" s="94"/>
      <c r="BL251" s="94"/>
      <c r="BM251" s="94"/>
      <c r="BN251" s="94"/>
      <c r="BO251" s="94"/>
      <c r="BP251" s="94"/>
      <c r="BQ251" s="94"/>
      <c r="BR251" s="94"/>
      <c r="BS251" s="94"/>
      <c r="BT251" s="94"/>
      <c r="BU251" s="94"/>
      <c r="BV251" s="94"/>
      <c r="BW251" s="94"/>
      <c r="BX251" s="94"/>
      <c r="BY251" s="94"/>
      <c r="BZ251" s="94"/>
      <c r="CA251" s="94"/>
      <c r="CB251" s="94"/>
    </row>
    <row r="252" spans="1:80" x14ac:dyDescent="0.25">
      <c r="A252" s="94"/>
      <c r="B252" s="142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94"/>
      <c r="AU252" s="94"/>
      <c r="AV252" s="94"/>
      <c r="AW252" s="94"/>
      <c r="AX252" s="94"/>
      <c r="AY252" s="118"/>
      <c r="AZ252" s="94"/>
      <c r="BA252" s="94"/>
      <c r="BB252" s="94"/>
      <c r="BC252" s="94"/>
      <c r="BD252" s="94"/>
      <c r="BE252" s="94"/>
      <c r="BF252" s="94"/>
      <c r="BG252" s="94"/>
      <c r="BH252" s="94"/>
      <c r="BI252" s="94"/>
      <c r="BJ252" s="94"/>
      <c r="BK252" s="94"/>
      <c r="BL252" s="94"/>
      <c r="BM252" s="94"/>
      <c r="BN252" s="94"/>
      <c r="BO252" s="94"/>
      <c r="BP252" s="94"/>
      <c r="BQ252" s="94"/>
      <c r="BR252" s="94"/>
      <c r="BS252" s="94"/>
      <c r="BT252" s="94"/>
      <c r="BU252" s="94"/>
      <c r="BV252" s="94"/>
      <c r="BW252" s="94"/>
      <c r="BX252" s="94"/>
      <c r="BY252" s="94"/>
      <c r="BZ252" s="94"/>
      <c r="CA252" s="94"/>
      <c r="CB252" s="94"/>
    </row>
    <row r="253" spans="1:80" x14ac:dyDescent="0.25">
      <c r="A253" s="94"/>
      <c r="B253" s="142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94"/>
      <c r="AU253" s="94"/>
      <c r="AV253" s="94"/>
      <c r="AW253" s="94"/>
      <c r="AX253" s="94"/>
      <c r="AY253" s="118"/>
      <c r="AZ253" s="94"/>
      <c r="BA253" s="94"/>
      <c r="BB253" s="94"/>
      <c r="BC253" s="94"/>
      <c r="BD253" s="94"/>
      <c r="BE253" s="94"/>
      <c r="BF253" s="94"/>
      <c r="BG253" s="94"/>
      <c r="BH253" s="94"/>
      <c r="BI253" s="94"/>
      <c r="BJ253" s="94"/>
      <c r="BK253" s="94"/>
      <c r="BL253" s="94"/>
      <c r="BM253" s="94"/>
      <c r="BN253" s="94"/>
      <c r="BO253" s="94"/>
      <c r="BP253" s="94"/>
      <c r="BQ253" s="94"/>
      <c r="BR253" s="94"/>
      <c r="BS253" s="94"/>
      <c r="BT253" s="94"/>
      <c r="BU253" s="94"/>
      <c r="BV253" s="94"/>
      <c r="BW253" s="94"/>
      <c r="BX253" s="94"/>
      <c r="BY253" s="94"/>
      <c r="BZ253" s="94"/>
      <c r="CA253" s="94"/>
      <c r="CB253" s="94"/>
    </row>
    <row r="254" spans="1:80" x14ac:dyDescent="0.25">
      <c r="A254" s="94"/>
      <c r="B254" s="142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94"/>
      <c r="AU254" s="94"/>
      <c r="AV254" s="94"/>
      <c r="AW254" s="94"/>
      <c r="AX254" s="94"/>
      <c r="AY254" s="118"/>
      <c r="AZ254" s="94"/>
      <c r="BA254" s="94"/>
      <c r="BB254" s="94"/>
      <c r="BC254" s="94"/>
      <c r="BD254" s="94"/>
      <c r="BE254" s="94"/>
      <c r="BF254" s="94"/>
      <c r="BG254" s="94"/>
      <c r="BH254" s="94"/>
      <c r="BI254" s="94"/>
      <c r="BJ254" s="94"/>
      <c r="BK254" s="94"/>
      <c r="BL254" s="94"/>
      <c r="BM254" s="94"/>
      <c r="BN254" s="94"/>
      <c r="BO254" s="94"/>
      <c r="BP254" s="94"/>
      <c r="BQ254" s="94"/>
      <c r="BR254" s="94"/>
      <c r="BS254" s="94"/>
      <c r="BT254" s="94"/>
      <c r="BU254" s="94"/>
      <c r="BV254" s="94"/>
      <c r="BW254" s="94"/>
      <c r="BX254" s="94"/>
      <c r="BY254" s="94"/>
      <c r="BZ254" s="94"/>
      <c r="CA254" s="94"/>
      <c r="CB254" s="94"/>
    </row>
  </sheetData>
  <mergeCells count="52">
    <mergeCell ref="I55:P55"/>
    <mergeCell ref="AA55:AH55"/>
    <mergeCell ref="V57:AH60"/>
    <mergeCell ref="S48:AM48"/>
    <mergeCell ref="S49:AM49"/>
    <mergeCell ref="S50:AM50"/>
    <mergeCell ref="S51:AM51"/>
    <mergeCell ref="S52:AM52"/>
    <mergeCell ref="S53:AM53"/>
    <mergeCell ref="S36:T36"/>
    <mergeCell ref="U36:AC36"/>
    <mergeCell ref="AK36:AM36"/>
    <mergeCell ref="S47:AM47"/>
    <mergeCell ref="S37:AC38"/>
    <mergeCell ref="AD37:AJ38"/>
    <mergeCell ref="AK37:AM38"/>
    <mergeCell ref="S40:T40"/>
    <mergeCell ref="U40:AC40"/>
    <mergeCell ref="AK40:AM40"/>
    <mergeCell ref="S41:AC42"/>
    <mergeCell ref="AD41:AJ42"/>
    <mergeCell ref="AK41:AM42"/>
    <mergeCell ref="S45:AM45"/>
    <mergeCell ref="S46:AM46"/>
    <mergeCell ref="S32:T32"/>
    <mergeCell ref="U32:AC32"/>
    <mergeCell ref="AK32:AM32"/>
    <mergeCell ref="S33:AC34"/>
    <mergeCell ref="AD33:AJ34"/>
    <mergeCell ref="AK33:AM34"/>
    <mergeCell ref="AD27:AJ28"/>
    <mergeCell ref="AK27:AM28"/>
    <mergeCell ref="AN27:AN28"/>
    <mergeCell ref="S29:AC30"/>
    <mergeCell ref="AD29:AJ30"/>
    <mergeCell ref="AK29:AM30"/>
    <mergeCell ref="AY1:AY61"/>
    <mergeCell ref="C6:AN6"/>
    <mergeCell ref="R8:AM8"/>
    <mergeCell ref="U10:AN10"/>
    <mergeCell ref="I14:AB14"/>
    <mergeCell ref="AC14:AD14"/>
    <mergeCell ref="AE14:AM14"/>
    <mergeCell ref="F16:T16"/>
    <mergeCell ref="AA16:AE16"/>
    <mergeCell ref="F18:T18"/>
    <mergeCell ref="AA18:AE18"/>
    <mergeCell ref="F20:T20"/>
    <mergeCell ref="Y20:AM20"/>
    <mergeCell ref="I22:AM22"/>
    <mergeCell ref="S27:T28"/>
    <mergeCell ref="U27:AC28"/>
  </mergeCells>
  <conditionalFormatting sqref="AN27:AN28">
    <cfRule type="cellIs" dxfId="60" priority="10" operator="equal">
      <formula>1</formula>
    </cfRule>
    <cfRule type="cellIs" dxfId="59" priority="11" operator="equal">
      <formula>0</formula>
    </cfRule>
  </conditionalFormatting>
  <conditionalFormatting sqref="AN32">
    <cfRule type="cellIs" dxfId="58" priority="8" operator="equal">
      <formula>1</formula>
    </cfRule>
    <cfRule type="cellIs" dxfId="57" priority="9" operator="equal">
      <formula>0</formula>
    </cfRule>
  </conditionalFormatting>
  <conditionalFormatting sqref="AN36">
    <cfRule type="cellIs" dxfId="56" priority="6" operator="equal">
      <formula>1</formula>
    </cfRule>
    <cfRule type="cellIs" dxfId="55" priority="7" operator="equal">
      <formula>0</formula>
    </cfRule>
  </conditionalFormatting>
  <conditionalFormatting sqref="AN40">
    <cfRule type="cellIs" dxfId="54" priority="4" operator="equal">
      <formula>1</formula>
    </cfRule>
    <cfRule type="cellIs" dxfId="53" priority="5" operator="equal">
      <formula>0</formula>
    </cfRule>
  </conditionalFormatting>
  <conditionalFormatting sqref="AU10:AU11">
    <cfRule type="cellIs" dxfId="52" priority="3" operator="equal">
      <formula>3</formula>
    </cfRule>
  </conditionalFormatting>
  <conditionalFormatting sqref="AX10:AX11">
    <cfRule type="cellIs" dxfId="51" priority="2" operator="equal">
      <formula>1</formula>
    </cfRule>
  </conditionalFormatting>
  <conditionalFormatting sqref="BA10:BA11">
    <cfRule type="cellIs" dxfId="50" priority="1" operator="equal">
      <formula>2</formula>
    </cfRule>
  </conditionalFormatting>
  <pageMargins left="0.25" right="0.25" top="0.75" bottom="0.75" header="0.3" footer="0.3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locked="0" defaultSize="0" autoLine="0" autoPict="0">
                <anchor moveWithCells="1">
                  <from>
                    <xdr:col>29</xdr:col>
                    <xdr:colOff>85725</xdr:colOff>
                    <xdr:row>26</xdr:row>
                    <xdr:rowOff>57150</xdr:rowOff>
                  </from>
                  <to>
                    <xdr:col>35</xdr:col>
                    <xdr:colOff>142875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locked="0" defaultSize="0" autoLine="0" autoPict="0">
                <anchor moveWithCells="1">
                  <from>
                    <xdr:col>29</xdr:col>
                    <xdr:colOff>85725</xdr:colOff>
                    <xdr:row>31</xdr:row>
                    <xdr:rowOff>28575</xdr:rowOff>
                  </from>
                  <to>
                    <xdr:col>35</xdr:col>
                    <xdr:colOff>142875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Drop Down 3">
              <controlPr locked="0" defaultSize="0" autoLine="0" autoPict="0">
                <anchor moveWithCells="1">
                  <from>
                    <xdr:col>29</xdr:col>
                    <xdr:colOff>95250</xdr:colOff>
                    <xdr:row>39</xdr:row>
                    <xdr:rowOff>28575</xdr:rowOff>
                  </from>
                  <to>
                    <xdr:col>35</xdr:col>
                    <xdr:colOff>152400</xdr:colOff>
                    <xdr:row>39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Drop Down 4">
              <controlPr locked="0" defaultSize="0" autoLine="0" autoPict="0">
                <anchor moveWithCells="1">
                  <from>
                    <xdr:col>29</xdr:col>
                    <xdr:colOff>95250</xdr:colOff>
                    <xdr:row>35</xdr:row>
                    <xdr:rowOff>28575</xdr:rowOff>
                  </from>
                  <to>
                    <xdr:col>35</xdr:col>
                    <xdr:colOff>152400</xdr:colOff>
                    <xdr:row>35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6"/>
  </sheetPr>
  <dimension ref="A1:AO163"/>
  <sheetViews>
    <sheetView showGridLines="0" view="pageBreakPreview" zoomScale="120" zoomScaleNormal="100" zoomScaleSheetLayoutView="120" workbookViewId="0">
      <selection activeCell="AA7" sqref="AA7"/>
    </sheetView>
  </sheetViews>
  <sheetFormatPr defaultColWidth="3" defaultRowHeight="15" x14ac:dyDescent="0.25"/>
  <sheetData>
    <row r="1" spans="1:41" ht="12" customHeight="1" x14ac:dyDescent="0.25">
      <c r="A1" s="144" t="s">
        <v>0</v>
      </c>
      <c r="B1" s="144"/>
      <c r="C1" s="24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6" t="s">
        <v>1</v>
      </c>
      <c r="P1" s="145"/>
      <c r="Q1" s="145"/>
      <c r="R1" s="145"/>
      <c r="S1" s="145"/>
      <c r="T1" s="145"/>
      <c r="U1" s="145"/>
      <c r="V1" s="145"/>
      <c r="W1" s="24"/>
      <c r="X1" s="24"/>
      <c r="Y1" s="147" t="s">
        <v>2</v>
      </c>
      <c r="Z1" s="24"/>
      <c r="AA1" s="24"/>
      <c r="AB1" s="24"/>
      <c r="AC1" s="24"/>
      <c r="AD1" s="24"/>
      <c r="AF1" s="24"/>
      <c r="AI1" s="24"/>
      <c r="AJ1" s="24"/>
      <c r="AK1" s="24"/>
      <c r="AL1" s="24"/>
      <c r="AM1" s="24"/>
      <c r="AN1" s="24"/>
      <c r="AO1" s="24"/>
    </row>
    <row r="2" spans="1:41" ht="12" customHeight="1" x14ac:dyDescent="0.25">
      <c r="A2" s="148" t="s">
        <v>3</v>
      </c>
      <c r="B2" s="148"/>
      <c r="C2" s="24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6" t="s">
        <v>4</v>
      </c>
      <c r="P2" s="145"/>
      <c r="Q2" s="145"/>
      <c r="R2" s="145"/>
      <c r="S2" s="145"/>
      <c r="T2" s="145"/>
      <c r="U2" s="145"/>
      <c r="V2" s="145"/>
      <c r="W2" s="24"/>
      <c r="X2" s="24"/>
      <c r="Y2" s="24"/>
      <c r="Z2" s="24"/>
      <c r="AA2" s="24"/>
      <c r="AB2" s="24"/>
      <c r="AC2" s="24"/>
      <c r="AD2" s="24"/>
      <c r="AE2" s="24"/>
      <c r="AF2" s="24"/>
      <c r="AI2" s="24"/>
      <c r="AJ2" s="24"/>
      <c r="AK2" s="24"/>
      <c r="AL2" s="24"/>
      <c r="AM2" s="24"/>
      <c r="AN2" s="24"/>
      <c r="AO2" s="24"/>
    </row>
    <row r="3" spans="1:41" ht="12" customHeight="1" x14ac:dyDescent="0.25">
      <c r="A3" s="148" t="s">
        <v>6</v>
      </c>
      <c r="B3" s="148"/>
      <c r="C3" s="24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24"/>
      <c r="X3" s="24"/>
      <c r="Y3" s="24"/>
      <c r="Z3" s="24"/>
      <c r="AA3" s="24"/>
      <c r="AB3" s="24"/>
      <c r="AC3" s="24"/>
      <c r="AD3" s="24"/>
      <c r="AE3" s="24"/>
      <c r="AF3" s="24"/>
      <c r="AI3" s="24"/>
      <c r="AJ3" s="24"/>
      <c r="AK3" s="24"/>
      <c r="AL3" s="24"/>
      <c r="AM3" s="24"/>
      <c r="AN3" s="24"/>
      <c r="AO3" s="24"/>
    </row>
    <row r="5" spans="1:41" ht="23.25" x14ac:dyDescent="0.25">
      <c r="B5" s="624" t="s">
        <v>61</v>
      </c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4"/>
      <c r="Z5" s="624"/>
      <c r="AA5" s="624"/>
      <c r="AB5" s="624"/>
      <c r="AC5" s="624"/>
      <c r="AD5" s="624"/>
      <c r="AE5" s="624"/>
    </row>
    <row r="6" spans="1:41" x14ac:dyDescent="0.25">
      <c r="B6" s="149" t="s">
        <v>62</v>
      </c>
      <c r="J6" t="s">
        <v>63</v>
      </c>
    </row>
    <row r="7" spans="1:41" x14ac:dyDescent="0.25">
      <c r="B7" s="149" t="s">
        <v>64</v>
      </c>
      <c r="J7" t="s">
        <v>65</v>
      </c>
    </row>
    <row r="8" spans="1:41" x14ac:dyDescent="0.25">
      <c r="B8" s="149" t="s">
        <v>66</v>
      </c>
      <c r="J8" t="s">
        <v>67</v>
      </c>
    </row>
    <row r="9" spans="1:41" x14ac:dyDescent="0.25">
      <c r="B9" s="149" t="s">
        <v>68</v>
      </c>
      <c r="J9" t="s">
        <v>69</v>
      </c>
    </row>
    <row r="10" spans="1:41" ht="3.75" customHeight="1" x14ac:dyDescent="0.25"/>
    <row r="39" spans="2:31" x14ac:dyDescent="0.25">
      <c r="B39" s="150">
        <v>1</v>
      </c>
      <c r="C39" t="s">
        <v>70</v>
      </c>
      <c r="J39" s="150">
        <v>4</v>
      </c>
      <c r="K39" t="s">
        <v>71</v>
      </c>
    </row>
    <row r="40" spans="2:31" x14ac:dyDescent="0.25">
      <c r="B40" s="150">
        <v>2</v>
      </c>
      <c r="C40" t="s">
        <v>72</v>
      </c>
      <c r="J40" s="150">
        <v>5</v>
      </c>
      <c r="K40" t="s">
        <v>73</v>
      </c>
    </row>
    <row r="41" spans="2:31" x14ac:dyDescent="0.25">
      <c r="B41" s="150">
        <v>3</v>
      </c>
      <c r="C41" t="s">
        <v>74</v>
      </c>
      <c r="J41" s="150">
        <v>6</v>
      </c>
      <c r="K41" t="s">
        <v>75</v>
      </c>
    </row>
    <row r="42" spans="2:31" x14ac:dyDescent="0.25">
      <c r="B42" s="150"/>
    </row>
    <row r="43" spans="2:31" x14ac:dyDescent="0.25">
      <c r="B43" s="625" t="s">
        <v>76</v>
      </c>
      <c r="C43" s="626"/>
      <c r="D43" s="627" t="s">
        <v>77</v>
      </c>
      <c r="E43" s="627"/>
      <c r="F43" s="627"/>
      <c r="G43" s="627"/>
      <c r="H43" s="627"/>
      <c r="I43" s="627"/>
      <c r="J43" s="628">
        <v>600</v>
      </c>
      <c r="K43" s="628"/>
      <c r="L43" s="628">
        <v>650</v>
      </c>
      <c r="M43" s="628"/>
      <c r="N43" s="628">
        <v>700</v>
      </c>
      <c r="O43" s="628"/>
      <c r="P43" s="628">
        <v>750</v>
      </c>
      <c r="Q43" s="628"/>
      <c r="R43" s="628">
        <v>800</v>
      </c>
      <c r="S43" s="628"/>
      <c r="T43" s="628">
        <v>850</v>
      </c>
      <c r="U43" s="628"/>
      <c r="V43" s="628">
        <v>900</v>
      </c>
      <c r="W43" s="628"/>
      <c r="X43" s="628" t="s">
        <v>43</v>
      </c>
      <c r="Y43" s="629"/>
      <c r="Z43" s="630"/>
      <c r="AA43" s="630"/>
      <c r="AB43" s="630"/>
      <c r="AC43" s="630"/>
      <c r="AD43" s="630"/>
      <c r="AE43" s="630"/>
    </row>
    <row r="44" spans="2:31" ht="3" customHeight="1" x14ac:dyDescent="0.25">
      <c r="B44" s="149"/>
      <c r="C44" s="149"/>
    </row>
    <row r="45" spans="2:31" x14ac:dyDescent="0.25">
      <c r="B45" s="625" t="s">
        <v>78</v>
      </c>
      <c r="C45" s="626"/>
      <c r="D45" s="627" t="s">
        <v>79</v>
      </c>
      <c r="E45" s="627"/>
      <c r="F45" s="627"/>
      <c r="G45" s="627"/>
      <c r="H45" s="627"/>
      <c r="I45" s="627"/>
      <c r="J45" s="628">
        <v>2000</v>
      </c>
      <c r="K45" s="628"/>
      <c r="L45" s="628"/>
      <c r="M45" s="628"/>
      <c r="N45" s="628"/>
      <c r="O45" s="628"/>
      <c r="P45" s="628"/>
      <c r="Q45" s="628"/>
      <c r="R45" s="628"/>
      <c r="S45" s="628"/>
      <c r="T45" s="628"/>
      <c r="U45" s="628"/>
      <c r="V45" s="628"/>
      <c r="W45" s="628"/>
      <c r="X45" s="628" t="s">
        <v>43</v>
      </c>
      <c r="Y45" s="629"/>
      <c r="Z45" s="630"/>
      <c r="AA45" s="630"/>
      <c r="AB45" s="630"/>
      <c r="AC45" s="630"/>
      <c r="AD45" s="630"/>
      <c r="AE45" s="630"/>
    </row>
    <row r="46" spans="2:31" ht="3" customHeight="1" x14ac:dyDescent="0.25">
      <c r="B46" s="149"/>
      <c r="C46" s="149"/>
    </row>
    <row r="47" spans="2:31" x14ac:dyDescent="0.25">
      <c r="B47" s="625" t="s">
        <v>80</v>
      </c>
      <c r="C47" s="626"/>
      <c r="D47" s="627" t="s">
        <v>81</v>
      </c>
      <c r="E47" s="627"/>
      <c r="F47" s="627"/>
      <c r="G47" s="627"/>
      <c r="H47" s="627"/>
      <c r="I47" s="627"/>
      <c r="J47" s="628">
        <v>1785</v>
      </c>
      <c r="K47" s="628"/>
      <c r="L47" s="628"/>
      <c r="M47" s="628"/>
      <c r="N47" s="628"/>
      <c r="O47" s="628"/>
      <c r="P47" s="628"/>
      <c r="Q47" s="628"/>
      <c r="R47" s="628"/>
      <c r="S47" s="628"/>
      <c r="T47" s="628"/>
      <c r="U47" s="628"/>
      <c r="V47" s="628"/>
      <c r="W47" s="628"/>
      <c r="X47" s="628" t="s">
        <v>43</v>
      </c>
      <c r="Y47" s="629"/>
      <c r="Z47" s="630"/>
      <c r="AA47" s="630"/>
      <c r="AB47" s="630"/>
      <c r="AC47" s="630"/>
      <c r="AD47" s="630"/>
      <c r="AE47" s="630"/>
    </row>
    <row r="48" spans="2:31" ht="3" customHeight="1" x14ac:dyDescent="0.25">
      <c r="B48" s="149"/>
      <c r="C48" s="149"/>
    </row>
    <row r="49" spans="1:32" x14ac:dyDescent="0.25">
      <c r="B49" s="625" t="s">
        <v>82</v>
      </c>
      <c r="C49" s="626"/>
      <c r="D49" s="627" t="s">
        <v>81</v>
      </c>
      <c r="E49" s="627"/>
      <c r="F49" s="627"/>
      <c r="G49" s="627"/>
      <c r="H49" s="627"/>
      <c r="I49" s="627"/>
      <c r="J49" s="628">
        <v>1100</v>
      </c>
      <c r="K49" s="628"/>
      <c r="L49" s="628"/>
      <c r="M49" s="628"/>
      <c r="N49" s="628"/>
      <c r="O49" s="628"/>
      <c r="P49" s="628"/>
      <c r="Q49" s="628"/>
      <c r="R49" s="628"/>
      <c r="S49" s="628"/>
      <c r="T49" s="628"/>
      <c r="U49" s="628"/>
      <c r="V49" s="628"/>
      <c r="W49" s="628"/>
      <c r="X49" s="628" t="s">
        <v>43</v>
      </c>
      <c r="Y49" s="629"/>
      <c r="Z49" s="630"/>
      <c r="AA49" s="630"/>
      <c r="AB49" s="630"/>
      <c r="AC49" s="630"/>
      <c r="AD49" s="630"/>
      <c r="AE49" s="630"/>
    </row>
    <row r="50" spans="1:32" ht="3" customHeight="1" x14ac:dyDescent="0.25">
      <c r="B50" s="149"/>
      <c r="C50" s="149"/>
    </row>
    <row r="51" spans="1:32" x14ac:dyDescent="0.25">
      <c r="B51" s="625" t="s">
        <v>83</v>
      </c>
      <c r="C51" s="626"/>
      <c r="D51" s="627" t="s">
        <v>84</v>
      </c>
      <c r="E51" s="627"/>
      <c r="F51" s="627"/>
      <c r="G51" s="627"/>
      <c r="H51" s="627"/>
      <c r="I51" s="627"/>
      <c r="J51" s="628">
        <v>95</v>
      </c>
      <c r="K51" s="628"/>
      <c r="L51" s="628">
        <v>105</v>
      </c>
      <c r="M51" s="628"/>
      <c r="N51" s="628">
        <v>120</v>
      </c>
      <c r="O51" s="628"/>
      <c r="P51" s="628"/>
      <c r="Q51" s="628"/>
      <c r="R51" s="628"/>
      <c r="S51" s="628"/>
      <c r="T51" s="628"/>
      <c r="U51" s="628"/>
      <c r="V51" s="628"/>
      <c r="W51" s="628"/>
      <c r="X51" s="628" t="s">
        <v>43</v>
      </c>
      <c r="Y51" s="629"/>
      <c r="Z51" s="630"/>
      <c r="AA51" s="630"/>
      <c r="AB51" s="630"/>
      <c r="AC51" s="630"/>
      <c r="AD51" s="630"/>
      <c r="AE51" s="630"/>
    </row>
    <row r="52" spans="1:32" ht="3" customHeight="1" x14ac:dyDescent="0.25">
      <c r="B52" s="149"/>
      <c r="C52" s="149"/>
    </row>
    <row r="53" spans="1:32" x14ac:dyDescent="0.25">
      <c r="B53" s="625" t="s">
        <v>85</v>
      </c>
      <c r="C53" s="626"/>
      <c r="D53" s="627" t="s">
        <v>86</v>
      </c>
      <c r="E53" s="627"/>
      <c r="F53" s="627"/>
      <c r="G53" s="627"/>
      <c r="H53" s="627"/>
      <c r="I53" s="627"/>
      <c r="J53" s="628">
        <v>80</v>
      </c>
      <c r="K53" s="628"/>
      <c r="L53" s="628">
        <v>100</v>
      </c>
      <c r="M53" s="628"/>
      <c r="N53" s="628">
        <v>150</v>
      </c>
      <c r="O53" s="628"/>
      <c r="P53" s="628"/>
      <c r="Q53" s="628"/>
      <c r="R53" s="628"/>
      <c r="S53" s="628"/>
      <c r="T53" s="628"/>
      <c r="U53" s="628"/>
      <c r="V53" s="628"/>
      <c r="W53" s="628"/>
      <c r="X53" s="628" t="s">
        <v>43</v>
      </c>
      <c r="Y53" s="629"/>
      <c r="Z53" s="630"/>
      <c r="AA53" s="630"/>
      <c r="AB53" s="630"/>
      <c r="AC53" s="630"/>
      <c r="AD53" s="630"/>
      <c r="AE53" s="630"/>
    </row>
    <row r="54" spans="1:32" ht="3" customHeight="1" x14ac:dyDescent="0.25">
      <c r="B54" s="149"/>
      <c r="C54" s="149"/>
    </row>
    <row r="57" spans="1:32" ht="15.75" x14ac:dyDescent="0.25">
      <c r="A57" s="151" t="s">
        <v>87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</row>
    <row r="58" spans="1:32" x14ac:dyDescent="0.25">
      <c r="A58" s="153" t="s">
        <v>88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</row>
    <row r="59" spans="1:32" ht="9" customHeight="1" x14ac:dyDescent="0.25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</row>
    <row r="60" spans="1:32" ht="15.75" x14ac:dyDescent="0.25">
      <c r="A60" s="151" t="s">
        <v>89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</row>
    <row r="61" spans="1:32" x14ac:dyDescent="0.25">
      <c r="A61" s="153" t="s">
        <v>90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</row>
    <row r="62" spans="1:32" ht="9" customHeight="1" x14ac:dyDescent="0.25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</row>
    <row r="63" spans="1:32" ht="15.75" x14ac:dyDescent="0.25">
      <c r="A63" s="151" t="s">
        <v>91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</row>
    <row r="64" spans="1:32" x14ac:dyDescent="0.25">
      <c r="A64" s="153" t="s">
        <v>92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2"/>
      <c r="AE64" s="152"/>
      <c r="AF64" s="152"/>
    </row>
    <row r="65" spans="1:32" x14ac:dyDescent="0.25">
      <c r="A65" s="153" t="s">
        <v>93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2"/>
      <c r="AE65" s="152"/>
      <c r="AF65" s="152"/>
    </row>
    <row r="66" spans="1:32" x14ac:dyDescent="0.25">
      <c r="A66" s="153" t="s">
        <v>94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2"/>
      <c r="AE66" s="152"/>
      <c r="AF66" s="152"/>
    </row>
    <row r="67" spans="1:32" x14ac:dyDescent="0.25">
      <c r="A67" s="153" t="s">
        <v>95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2"/>
      <c r="AE67" s="152"/>
      <c r="AF67" s="152"/>
    </row>
    <row r="68" spans="1:32" x14ac:dyDescent="0.25">
      <c r="A68" s="153" t="s">
        <v>96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2"/>
      <c r="AE68" s="152"/>
      <c r="AF68" s="152"/>
    </row>
    <row r="69" spans="1:32" x14ac:dyDescent="0.25">
      <c r="A69" s="153" t="s">
        <v>97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2"/>
      <c r="AE69" s="152"/>
      <c r="AF69" s="152"/>
    </row>
    <row r="70" spans="1:32" x14ac:dyDescent="0.25">
      <c r="A70" s="153" t="s">
        <v>98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2"/>
      <c r="AE70" s="152"/>
      <c r="AF70" s="152"/>
    </row>
    <row r="71" spans="1:32" x14ac:dyDescent="0.25">
      <c r="A71" s="153" t="s">
        <v>99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2"/>
      <c r="AE71" s="152"/>
      <c r="AF71" s="152"/>
    </row>
    <row r="72" spans="1:32" x14ac:dyDescent="0.25">
      <c r="A72" s="153" t="s">
        <v>100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2"/>
      <c r="AE72" s="152"/>
      <c r="AF72" s="152"/>
    </row>
    <row r="73" spans="1:32" x14ac:dyDescent="0.25">
      <c r="A73" s="153" t="s">
        <v>101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2"/>
      <c r="AE73" s="152"/>
      <c r="AF73" s="152"/>
    </row>
    <row r="74" spans="1:32" x14ac:dyDescent="0.25">
      <c r="A74" s="153" t="s">
        <v>102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2"/>
      <c r="AE74" s="152"/>
      <c r="AF74" s="152"/>
    </row>
    <row r="75" spans="1:32" x14ac:dyDescent="0.25">
      <c r="A75" s="153"/>
      <c r="B75" s="153"/>
      <c r="C75" s="153"/>
      <c r="D75" s="153"/>
      <c r="E75" s="153"/>
      <c r="F75" s="153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</row>
    <row r="76" spans="1:32" ht="15.75" x14ac:dyDescent="0.25">
      <c r="A76" s="151" t="s">
        <v>103</v>
      </c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</row>
    <row r="77" spans="1:32" x14ac:dyDescent="0.25">
      <c r="A77" s="153" t="s">
        <v>104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</row>
    <row r="78" spans="1:32" x14ac:dyDescent="0.25">
      <c r="A78" s="153" t="s">
        <v>105</v>
      </c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</row>
    <row r="79" spans="1:32" x14ac:dyDescent="0.25">
      <c r="A79" s="153" t="s">
        <v>106</v>
      </c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</row>
    <row r="80" spans="1:32" x14ac:dyDescent="0.25">
      <c r="A80" s="153" t="s">
        <v>107</v>
      </c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</row>
    <row r="81" spans="1:32" ht="9" customHeight="1" x14ac:dyDescent="0.25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</row>
    <row r="82" spans="1:32" ht="15.75" x14ac:dyDescent="0.25">
      <c r="A82" s="151" t="s">
        <v>108</v>
      </c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</row>
    <row r="83" spans="1:32" x14ac:dyDescent="0.25">
      <c r="A83" s="153" t="s">
        <v>109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2"/>
      <c r="AB83" s="152"/>
      <c r="AC83" s="152"/>
      <c r="AD83" s="152"/>
      <c r="AE83" s="152"/>
      <c r="AF83" s="152"/>
    </row>
    <row r="84" spans="1:32" x14ac:dyDescent="0.25">
      <c r="A84" s="153" t="s">
        <v>110</v>
      </c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2"/>
      <c r="AB84" s="152"/>
      <c r="AC84" s="152"/>
      <c r="AD84" s="152"/>
      <c r="AE84" s="152"/>
      <c r="AF84" s="152"/>
    </row>
    <row r="85" spans="1:32" ht="9" customHeight="1" x14ac:dyDescent="0.2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2"/>
      <c r="AB85" s="152"/>
      <c r="AC85" s="152"/>
      <c r="AD85" s="152"/>
      <c r="AE85" s="152"/>
      <c r="AF85" s="152"/>
    </row>
    <row r="86" spans="1:32" ht="15.75" x14ac:dyDescent="0.25">
      <c r="A86" s="151" t="s">
        <v>111</v>
      </c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</row>
    <row r="87" spans="1:32" x14ac:dyDescent="0.25">
      <c r="A87" s="153" t="s">
        <v>112</v>
      </c>
      <c r="B87" s="82"/>
      <c r="C87" s="153" t="s">
        <v>113</v>
      </c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</row>
    <row r="88" spans="1:32" x14ac:dyDescent="0.25">
      <c r="A88" s="153" t="s">
        <v>112</v>
      </c>
      <c r="B88" s="82"/>
      <c r="C88" s="153" t="s">
        <v>114</v>
      </c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</row>
    <row r="89" spans="1:32" x14ac:dyDescent="0.25">
      <c r="A89" s="153" t="s">
        <v>112</v>
      </c>
      <c r="B89" s="82"/>
      <c r="C89" s="153" t="s">
        <v>115</v>
      </c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</row>
    <row r="90" spans="1:32" x14ac:dyDescent="0.25">
      <c r="A90" s="153" t="s">
        <v>112</v>
      </c>
      <c r="B90" s="82"/>
      <c r="C90" s="153" t="s">
        <v>116</v>
      </c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</row>
    <row r="91" spans="1:32" ht="9" customHeight="1" x14ac:dyDescent="0.25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</row>
    <row r="92" spans="1:32" ht="15.75" x14ac:dyDescent="0.25">
      <c r="A92" s="151" t="s">
        <v>117</v>
      </c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</row>
    <row r="93" spans="1:32" x14ac:dyDescent="0.25">
      <c r="A93" s="153" t="s">
        <v>118</v>
      </c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</row>
    <row r="94" spans="1:32" ht="9" customHeight="1" x14ac:dyDescent="0.25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</row>
    <row r="95" spans="1:32" ht="15.75" x14ac:dyDescent="0.25">
      <c r="A95" s="151" t="s">
        <v>119</v>
      </c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</row>
    <row r="96" spans="1:32" x14ac:dyDescent="0.25">
      <c r="A96" s="153" t="s">
        <v>120</v>
      </c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</row>
    <row r="97" spans="1:32" x14ac:dyDescent="0.25">
      <c r="A97" s="153" t="s">
        <v>121</v>
      </c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</row>
    <row r="98" spans="1:32" x14ac:dyDescent="0.25">
      <c r="A98" s="153" t="s">
        <v>122</v>
      </c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</row>
    <row r="99" spans="1:32" ht="9" customHeight="1" x14ac:dyDescent="0.25">
      <c r="A99" s="152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</row>
    <row r="100" spans="1:32" ht="15.75" x14ac:dyDescent="0.25">
      <c r="A100" s="151" t="s">
        <v>123</v>
      </c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</row>
    <row r="101" spans="1:32" x14ac:dyDescent="0.25">
      <c r="A101" s="153" t="s">
        <v>124</v>
      </c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</row>
    <row r="102" spans="1:32" x14ac:dyDescent="0.25">
      <c r="A102" s="153" t="s">
        <v>125</v>
      </c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</row>
    <row r="103" spans="1:32" ht="9" customHeight="1" x14ac:dyDescent="0.25">
      <c r="A103" s="152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</row>
    <row r="104" spans="1:32" x14ac:dyDescent="0.25"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</row>
    <row r="105" spans="1:32" x14ac:dyDescent="0.25"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</row>
    <row r="106" spans="1:32" x14ac:dyDescent="0.25"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</row>
    <row r="107" spans="1:32" x14ac:dyDescent="0.25"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</row>
    <row r="108" spans="1:32" ht="9" customHeight="1" x14ac:dyDescent="0.25"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</row>
    <row r="109" spans="1:32" x14ac:dyDescent="0.25"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</row>
    <row r="110" spans="1:32" ht="15.75" x14ac:dyDescent="0.25">
      <c r="A110" s="151" t="s">
        <v>126</v>
      </c>
      <c r="B110" s="152"/>
      <c r="C110" s="152"/>
      <c r="D110" s="152"/>
      <c r="E110" s="152"/>
      <c r="F110" s="152"/>
      <c r="G110" s="152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</row>
    <row r="111" spans="1:32" x14ac:dyDescent="0.25">
      <c r="A111" s="153" t="s">
        <v>112</v>
      </c>
      <c r="B111" s="153"/>
      <c r="C111" s="153" t="s">
        <v>127</v>
      </c>
      <c r="D111" s="153"/>
      <c r="E111" s="153"/>
      <c r="F111" s="153"/>
      <c r="G111" s="152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</row>
    <row r="112" spans="1:32" x14ac:dyDescent="0.25">
      <c r="A112" s="153" t="s">
        <v>112</v>
      </c>
      <c r="B112" s="153"/>
      <c r="C112" s="153" t="s">
        <v>128</v>
      </c>
      <c r="D112" s="153"/>
      <c r="E112" s="153"/>
      <c r="F112" s="153"/>
      <c r="G112" s="152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</row>
    <row r="113" spans="1:32" x14ac:dyDescent="0.25">
      <c r="A113" s="153" t="s">
        <v>112</v>
      </c>
      <c r="B113" s="153"/>
      <c r="C113" s="153" t="s">
        <v>129</v>
      </c>
      <c r="D113" s="153"/>
      <c r="F113" s="153"/>
      <c r="G113" s="152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</row>
    <row r="114" spans="1:32" x14ac:dyDescent="0.25">
      <c r="A114" s="152"/>
      <c r="B114" s="152"/>
      <c r="C114" s="152"/>
      <c r="D114" s="152"/>
      <c r="E114" s="152"/>
      <c r="F114" s="152"/>
      <c r="G114" s="152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</row>
    <row r="115" spans="1:32" x14ac:dyDescent="0.25">
      <c r="A115" s="153" t="s">
        <v>130</v>
      </c>
      <c r="B115" s="153"/>
      <c r="C115" s="82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</row>
    <row r="116" spans="1:32" x14ac:dyDescent="0.25">
      <c r="A116" s="153" t="s">
        <v>131</v>
      </c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</row>
    <row r="117" spans="1:32" x14ac:dyDescent="0.25">
      <c r="A117" s="153" t="s">
        <v>132</v>
      </c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</row>
    <row r="118" spans="1:32" x14ac:dyDescent="0.25">
      <c r="A118" s="82"/>
      <c r="B118" s="153" t="s">
        <v>133</v>
      </c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</row>
    <row r="119" spans="1:32" x14ac:dyDescent="0.25">
      <c r="A119" s="82"/>
      <c r="B119" s="153" t="s">
        <v>134</v>
      </c>
      <c r="C119" s="82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</row>
    <row r="120" spans="1:32" x14ac:dyDescent="0.25">
      <c r="A120" s="82"/>
      <c r="B120" s="153" t="s">
        <v>135</v>
      </c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</row>
    <row r="121" spans="1:32" x14ac:dyDescent="0.25">
      <c r="A121" s="153" t="s">
        <v>136</v>
      </c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</row>
    <row r="122" spans="1:32" ht="15.75" customHeight="1" x14ac:dyDescent="0.25">
      <c r="A122" s="153" t="s">
        <v>137</v>
      </c>
      <c r="B122" s="153"/>
      <c r="C122" s="153"/>
      <c r="D122" s="153"/>
      <c r="E122" s="153"/>
      <c r="F122" s="153"/>
      <c r="G122" s="153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</row>
    <row r="123" spans="1:32" x14ac:dyDescent="0.25">
      <c r="A123" s="153" t="s">
        <v>138</v>
      </c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</row>
    <row r="124" spans="1:32" x14ac:dyDescent="0.25">
      <c r="A124" s="153" t="s">
        <v>139</v>
      </c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</row>
    <row r="125" spans="1:32" x14ac:dyDescent="0.25">
      <c r="B125" s="153"/>
      <c r="C125" s="153" t="s">
        <v>140</v>
      </c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</row>
    <row r="126" spans="1:32" x14ac:dyDescent="0.25">
      <c r="B126" s="153"/>
      <c r="C126" s="153" t="s">
        <v>141</v>
      </c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</row>
    <row r="127" spans="1:32" x14ac:dyDescent="0.25">
      <c r="A127" s="153"/>
      <c r="B127" s="153"/>
      <c r="C127" s="153" t="s">
        <v>142</v>
      </c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</row>
    <row r="128" spans="1:32" x14ac:dyDescent="0.25">
      <c r="A128" s="152"/>
      <c r="B128" s="152"/>
      <c r="C128" s="152"/>
      <c r="D128" s="152"/>
      <c r="E128" s="152"/>
      <c r="F128" s="152"/>
      <c r="G128" s="152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</row>
    <row r="129" spans="1:32" ht="15.75" x14ac:dyDescent="0.25">
      <c r="A129" s="151" t="s">
        <v>143</v>
      </c>
      <c r="B129" s="153"/>
      <c r="C129" s="153"/>
      <c r="D129" s="153"/>
      <c r="E129" s="153"/>
      <c r="F129" s="153"/>
      <c r="G129" s="153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</row>
    <row r="130" spans="1:32" x14ac:dyDescent="0.25">
      <c r="A130" t="s">
        <v>112</v>
      </c>
      <c r="B130" s="153"/>
      <c r="C130" s="153" t="s">
        <v>144</v>
      </c>
      <c r="D130" s="153"/>
      <c r="E130" s="153"/>
      <c r="F130" s="153"/>
      <c r="G130" s="153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</row>
    <row r="131" spans="1:32" x14ac:dyDescent="0.25">
      <c r="A131" t="s">
        <v>112</v>
      </c>
      <c r="B131" s="153"/>
      <c r="C131" s="153" t="s">
        <v>145</v>
      </c>
      <c r="D131" s="153"/>
      <c r="E131" s="153"/>
      <c r="F131" s="153"/>
      <c r="G131" s="153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</row>
    <row r="132" spans="1:32" x14ac:dyDescent="0.25">
      <c r="A132" t="s">
        <v>112</v>
      </c>
      <c r="B132" s="153"/>
      <c r="C132" s="153" t="s">
        <v>146</v>
      </c>
      <c r="D132" s="153"/>
      <c r="E132" s="153"/>
      <c r="F132" s="153"/>
      <c r="G132" s="153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</row>
    <row r="133" spans="1:32" x14ac:dyDescent="0.25">
      <c r="A133" t="s">
        <v>112</v>
      </c>
      <c r="B133" s="153"/>
      <c r="C133" s="153" t="s">
        <v>147</v>
      </c>
      <c r="D133" s="153"/>
      <c r="E133" s="153"/>
      <c r="F133" s="153"/>
      <c r="G133" s="153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</row>
    <row r="134" spans="1:32" x14ac:dyDescent="0.25">
      <c r="A134" s="152"/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</row>
    <row r="135" spans="1:32" x14ac:dyDescent="0.25">
      <c r="A135" s="152"/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</row>
    <row r="136" spans="1:32" x14ac:dyDescent="0.25">
      <c r="A136" s="152"/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</row>
    <row r="137" spans="1:32" x14ac:dyDescent="0.25">
      <c r="A137" s="152"/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</row>
    <row r="138" spans="1:32" x14ac:dyDescent="0.25">
      <c r="A138" s="152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</row>
    <row r="139" spans="1:32" x14ac:dyDescent="0.25">
      <c r="A139" s="152"/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</row>
    <row r="140" spans="1:32" x14ac:dyDescent="0.25">
      <c r="A140" s="152"/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</row>
    <row r="141" spans="1:32" x14ac:dyDescent="0.25">
      <c r="A141" s="152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</row>
    <row r="142" spans="1:32" x14ac:dyDescent="0.25">
      <c r="A142" s="152"/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</row>
    <row r="143" spans="1:32" x14ac:dyDescent="0.25">
      <c r="A143" s="152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</row>
    <row r="144" spans="1:32" x14ac:dyDescent="0.25">
      <c r="A144" s="152"/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</row>
    <row r="145" spans="1:32" x14ac:dyDescent="0.25">
      <c r="A145" s="152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</row>
    <row r="146" spans="1:32" x14ac:dyDescent="0.25">
      <c r="A146" s="152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</row>
    <row r="147" spans="1:32" x14ac:dyDescent="0.25">
      <c r="A147" s="152"/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</row>
    <row r="148" spans="1:32" x14ac:dyDescent="0.25">
      <c r="A148" s="152"/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</row>
    <row r="149" spans="1:32" x14ac:dyDescent="0.25">
      <c r="A149" s="152"/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</row>
    <row r="150" spans="1:32" x14ac:dyDescent="0.25">
      <c r="A150" s="152"/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</row>
    <row r="151" spans="1:32" x14ac:dyDescent="0.25">
      <c r="A151" s="152"/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</row>
    <row r="152" spans="1:32" x14ac:dyDescent="0.25">
      <c r="A152" s="152"/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</row>
    <row r="153" spans="1:32" x14ac:dyDescent="0.25">
      <c r="A153" s="152"/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</row>
    <row r="154" spans="1:32" x14ac:dyDescent="0.25">
      <c r="A154" s="152"/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</row>
    <row r="155" spans="1:32" x14ac:dyDescent="0.25">
      <c r="A155" s="152"/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</row>
    <row r="156" spans="1:32" x14ac:dyDescent="0.25">
      <c r="A156" s="152"/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</row>
    <row r="157" spans="1:32" x14ac:dyDescent="0.25">
      <c r="A157" s="152"/>
      <c r="B157" s="152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</row>
    <row r="158" spans="1:32" x14ac:dyDescent="0.25">
      <c r="A158" s="152"/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</row>
    <row r="159" spans="1:32" x14ac:dyDescent="0.25">
      <c r="A159" s="152"/>
      <c r="B159" s="152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</row>
    <row r="160" spans="1:32" x14ac:dyDescent="0.25">
      <c r="A160" s="152"/>
      <c r="B160" s="152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</row>
    <row r="161" spans="1:32" x14ac:dyDescent="0.25">
      <c r="A161" s="152"/>
      <c r="B161" s="152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</row>
    <row r="162" spans="1:32" x14ac:dyDescent="0.25">
      <c r="A162" s="152"/>
      <c r="B162" s="152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</row>
    <row r="163" spans="1:32" x14ac:dyDescent="0.25">
      <c r="A163" s="152"/>
      <c r="B163" s="152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</row>
  </sheetData>
  <sheetProtection algorithmName="SHA-512" hashValue="TgiblXZZTUC9xIDbN3ltjTHTA2yv4W6l0JoNhpP3HdkiWjog8dGQYU09mb+6wnOoyRnOCWrfGxDB6fOB74fNVA==" saltValue="lQIItuwQNjsmdmblUDDxaA==" spinCount="100000" sheet="1" objects="1" scenarios="1"/>
  <mergeCells count="79">
    <mergeCell ref="P53:Q53"/>
    <mergeCell ref="AD53:AE53"/>
    <mergeCell ref="R53:S53"/>
    <mergeCell ref="T53:U53"/>
    <mergeCell ref="V53:W53"/>
    <mergeCell ref="X53:Y53"/>
    <mergeCell ref="Z53:AA53"/>
    <mergeCell ref="AB53:AC53"/>
    <mergeCell ref="B53:C53"/>
    <mergeCell ref="D53:I53"/>
    <mergeCell ref="J53:K53"/>
    <mergeCell ref="L53:M53"/>
    <mergeCell ref="N53:O53"/>
    <mergeCell ref="AB49:AC49"/>
    <mergeCell ref="X51:Y51"/>
    <mergeCell ref="Z51:AA51"/>
    <mergeCell ref="AB51:AC51"/>
    <mergeCell ref="AD51:AE51"/>
    <mergeCell ref="P49:Q49"/>
    <mergeCell ref="AD49:AE49"/>
    <mergeCell ref="B51:C51"/>
    <mergeCell ref="D51:I51"/>
    <mergeCell ref="J51:K51"/>
    <mergeCell ref="L51:M51"/>
    <mergeCell ref="N51:O51"/>
    <mergeCell ref="P51:Q51"/>
    <mergeCell ref="R51:S51"/>
    <mergeCell ref="T51:U51"/>
    <mergeCell ref="V51:W51"/>
    <mergeCell ref="R49:S49"/>
    <mergeCell ref="T49:U49"/>
    <mergeCell ref="V49:W49"/>
    <mergeCell ref="X49:Y49"/>
    <mergeCell ref="Z49:AA49"/>
    <mergeCell ref="B49:C49"/>
    <mergeCell ref="D49:I49"/>
    <mergeCell ref="J49:K49"/>
    <mergeCell ref="L49:M49"/>
    <mergeCell ref="N49:O49"/>
    <mergeCell ref="AB45:AC45"/>
    <mergeCell ref="X47:Y47"/>
    <mergeCell ref="Z47:AA47"/>
    <mergeCell ref="AB47:AC47"/>
    <mergeCell ref="AD47:AE47"/>
    <mergeCell ref="P45:Q45"/>
    <mergeCell ref="AD45:AE45"/>
    <mergeCell ref="B47:C47"/>
    <mergeCell ref="D47:I47"/>
    <mergeCell ref="J47:K47"/>
    <mergeCell ref="L47:M47"/>
    <mergeCell ref="N47:O47"/>
    <mergeCell ref="P47:Q47"/>
    <mergeCell ref="R47:S47"/>
    <mergeCell ref="T47:U47"/>
    <mergeCell ref="V47:W47"/>
    <mergeCell ref="R45:S45"/>
    <mergeCell ref="T45:U45"/>
    <mergeCell ref="V45:W45"/>
    <mergeCell ref="X45:Y45"/>
    <mergeCell ref="Z45:AA45"/>
    <mergeCell ref="B45:C45"/>
    <mergeCell ref="D45:I45"/>
    <mergeCell ref="J45:K45"/>
    <mergeCell ref="L45:M45"/>
    <mergeCell ref="N45:O45"/>
    <mergeCell ref="B5:AE5"/>
    <mergeCell ref="B43:C43"/>
    <mergeCell ref="D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</mergeCells>
  <pageMargins left="0.25" right="0.25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rgb="FFFF0000"/>
  </sheetPr>
  <dimension ref="A1:AD74"/>
  <sheetViews>
    <sheetView showGridLines="0" view="pageBreakPreview" zoomScale="110" zoomScaleNormal="100" zoomScaleSheetLayoutView="110" workbookViewId="0">
      <selection activeCell="AH32" sqref="AH32"/>
    </sheetView>
  </sheetViews>
  <sheetFormatPr defaultColWidth="3.85546875" defaultRowHeight="15" x14ac:dyDescent="0.25"/>
  <cols>
    <col min="4" max="4" width="6.140625" customWidth="1"/>
    <col min="5" max="5" width="5.7109375" customWidth="1"/>
    <col min="8" max="8" width="4.140625" customWidth="1"/>
    <col min="10" max="10" width="5.28515625" customWidth="1"/>
    <col min="11" max="11" width="4" customWidth="1"/>
    <col min="16" max="16" width="5.140625" customWidth="1"/>
    <col min="24" max="24" width="3.85546875" customWidth="1"/>
    <col min="25" max="25" width="11.42578125" hidden="1" customWidth="1"/>
    <col min="26" max="26" width="18.85546875" hidden="1" customWidth="1"/>
    <col min="27" max="27" width="3.85546875" hidden="1" customWidth="1"/>
    <col min="28" max="28" width="11.5703125" hidden="1" customWidth="1"/>
    <col min="29" max="29" width="10.85546875" hidden="1" customWidth="1"/>
    <col min="30" max="30" width="3.85546875" hidden="1" customWidth="1"/>
    <col min="31" max="35" width="3.85546875" customWidth="1"/>
  </cols>
  <sheetData>
    <row r="1" spans="1:23" ht="15.75" x14ac:dyDescent="0.25">
      <c r="A1" s="155" t="s">
        <v>149</v>
      </c>
    </row>
    <row r="2" spans="1:23" x14ac:dyDescent="0.25">
      <c r="A2" t="s">
        <v>3</v>
      </c>
    </row>
    <row r="3" spans="1:23" ht="15" customHeight="1" x14ac:dyDescent="0.25">
      <c r="A3" t="s">
        <v>6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</row>
    <row r="4" spans="1:23" ht="3.75" customHeight="1" x14ac:dyDescent="0.25"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1:23" ht="16.5" customHeight="1" x14ac:dyDescent="0.25">
      <c r="B5" s="624" t="s">
        <v>234</v>
      </c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4"/>
      <c r="V5" s="624"/>
      <c r="W5" s="624"/>
    </row>
    <row r="6" spans="1:23" ht="3" customHeight="1" x14ac:dyDescent="0.25"/>
    <row r="7" spans="1:23" ht="3.75" customHeight="1" x14ac:dyDescent="0.25"/>
    <row r="8" spans="1:23" ht="15" customHeight="1" x14ac:dyDescent="0.25">
      <c r="C8" s="180" t="s">
        <v>235</v>
      </c>
      <c r="G8" s="648" t="str">
        <f>CONCATENATE('A - DEFINICE SD'!S7," ; ",'A - DEFINICE SD'!U9 )</f>
        <v xml:space="preserve"> ; </v>
      </c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</row>
    <row r="9" spans="1:23" ht="15" customHeight="1" x14ac:dyDescent="0.25">
      <c r="C9" s="180" t="s">
        <v>238</v>
      </c>
      <c r="G9" s="648"/>
      <c r="H9" s="648"/>
      <c r="I9" s="648"/>
      <c r="J9" s="648"/>
      <c r="K9" s="648"/>
      <c r="L9" s="648"/>
      <c r="M9" s="648"/>
      <c r="N9" s="648"/>
      <c r="O9" s="648"/>
      <c r="P9" s="648"/>
      <c r="Q9" s="648"/>
      <c r="R9" s="648"/>
      <c r="S9" s="648"/>
      <c r="T9" s="648"/>
      <c r="U9" s="648"/>
      <c r="V9" s="648"/>
    </row>
    <row r="10" spans="1:23" ht="3.75" customHeight="1" x14ac:dyDescent="0.25"/>
    <row r="11" spans="1:23" ht="18.75" x14ac:dyDescent="0.25">
      <c r="C11" s="150" t="s">
        <v>150</v>
      </c>
      <c r="G11" s="645" t="str">
        <f>IF('A - DEFINICE SD'!J13&lt;&gt;"",'A - DEFINICE SD'!J13,"")</f>
        <v/>
      </c>
      <c r="H11" s="645"/>
      <c r="I11" s="645"/>
      <c r="J11" s="645"/>
      <c r="K11" s="645"/>
      <c r="L11" s="645"/>
      <c r="M11" s="645"/>
      <c r="N11" s="645"/>
      <c r="O11" s="645"/>
      <c r="P11" s="219" t="s">
        <v>11</v>
      </c>
      <c r="Q11" s="647" t="str">
        <f>IF('A - DEFINICE SD'!AF13&lt;&gt;"",'A - DEFINICE SD'!AF13,"")</f>
        <v/>
      </c>
      <c r="R11" s="647"/>
      <c r="S11" s="647"/>
      <c r="T11" s="647"/>
      <c r="U11" s="647"/>
      <c r="V11" s="647"/>
    </row>
    <row r="12" spans="1:23" hidden="1" x14ac:dyDescent="0.25">
      <c r="C12" s="157"/>
      <c r="G12" s="646" t="str">
        <f>CONCATENATE('A - DEFINICE SD'!G15," ",'A - DEFINICE SD'!AB15)</f>
        <v xml:space="preserve"> </v>
      </c>
      <c r="H12" s="646"/>
      <c r="I12" s="646"/>
      <c r="J12" s="646"/>
      <c r="K12" s="646"/>
      <c r="L12" s="646"/>
      <c r="M12" s="646"/>
      <c r="N12" s="646"/>
      <c r="O12" s="646"/>
      <c r="P12" s="646"/>
      <c r="Q12" s="646"/>
      <c r="R12" s="646"/>
      <c r="S12" s="646"/>
      <c r="T12" s="646"/>
      <c r="U12" s="646"/>
      <c r="V12" s="646"/>
    </row>
    <row r="13" spans="1:23" hidden="1" x14ac:dyDescent="0.25">
      <c r="C13" s="157"/>
      <c r="G13" t="str">
        <f>CONCATENATE('A - DEFINICE SD'!AB17," ",'A - DEFINICE SD'!G17)</f>
        <v xml:space="preserve"> </v>
      </c>
      <c r="P13" s="161"/>
      <c r="Q13" s="161"/>
      <c r="R13" s="161"/>
      <c r="S13" s="161"/>
      <c r="T13" s="161"/>
      <c r="U13" s="161"/>
      <c r="V13" s="161"/>
      <c r="W13" s="158"/>
    </row>
    <row r="14" spans="1:23" ht="6" customHeight="1" x14ac:dyDescent="0.25">
      <c r="K14" s="159"/>
      <c r="L14" s="159"/>
      <c r="M14" s="159"/>
      <c r="N14" s="159"/>
      <c r="P14" s="159"/>
      <c r="Q14" s="159"/>
      <c r="R14" s="159"/>
      <c r="S14" s="159"/>
      <c r="T14" s="159"/>
      <c r="U14" s="159"/>
      <c r="V14" s="158"/>
      <c r="W14" s="158"/>
    </row>
    <row r="15" spans="1:23" ht="18.75" x14ac:dyDescent="0.3">
      <c r="C15" s="160" t="s">
        <v>151</v>
      </c>
      <c r="G15" s="641" t="str">
        <f>IF('A - DEFINICE SD'!AB68&lt;&gt;"",'A - DEFINICE SD'!AB68,"")</f>
        <v/>
      </c>
      <c r="H15" s="642"/>
      <c r="I15" s="642"/>
      <c r="J15" s="642"/>
      <c r="K15" s="643"/>
      <c r="L15" t="str">
        <f>IF('A - DEFINICE SD'!O22&lt;&gt;"",'A - DEFINICE SD'!O22,"")</f>
        <v/>
      </c>
      <c r="M15" s="150" t="s">
        <v>413</v>
      </c>
      <c r="R15" s="650">
        <f>'A - DEFINICE SD'!AB29+'A - DEFINICE SD'!AN29</f>
        <v>0</v>
      </c>
      <c r="S15" s="650"/>
    </row>
    <row r="16" spans="1:23" ht="6" customHeight="1" x14ac:dyDescent="0.25">
      <c r="G16" t="str">
        <f>IF('A - DEFINICE SD'!J23&lt;&gt;"",'A - DEFINICE SD'!J23,"")</f>
        <v/>
      </c>
      <c r="H16" t="str">
        <f>IF('A - DEFINICE SD'!K23&lt;&gt;"",'A - DEFINICE SD'!K23,"")</f>
        <v/>
      </c>
      <c r="I16" t="str">
        <f>IF('A - DEFINICE SD'!L23&lt;&gt;"",'A - DEFINICE SD'!L23,"")</f>
        <v/>
      </c>
      <c r="J16" t="str">
        <f>IF('A - DEFINICE SD'!M23&lt;&gt;"",'A - DEFINICE SD'!M23,"")</f>
        <v/>
      </c>
      <c r="K16" t="str">
        <f>IF('A - DEFINICE SD'!N23&lt;&gt;"",'A - DEFINICE SD'!N23,"")</f>
        <v/>
      </c>
      <c r="L16" t="str">
        <f>IF('A - DEFINICE SD'!O23&lt;&gt;"",'A - DEFINICE SD'!O23,"")</f>
        <v/>
      </c>
      <c r="M16" s="222"/>
    </row>
    <row r="17" spans="3:25" x14ac:dyDescent="0.25">
      <c r="C17" s="378" t="s">
        <v>395</v>
      </c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</row>
    <row r="18" spans="3:25" ht="12.75" customHeight="1" x14ac:dyDescent="0.25">
      <c r="C18" t="s">
        <v>396</v>
      </c>
      <c r="F18" s="649" t="str">
        <f>IF('A - DEFINICE SD'!B25=1,"VDLM G",IF('A - DEFINICE SD'!B25=2,"VDLM U",IF('A - DEFINICE SD'!B25=3,"VDLM S")))</f>
        <v>VDLM S</v>
      </c>
      <c r="G18" s="649"/>
      <c r="H18" t="s">
        <v>31</v>
      </c>
      <c r="J18" t="s">
        <v>77</v>
      </c>
      <c r="M18" s="631">
        <f>'A - DEFINICE SD'!BY85</f>
        <v>800</v>
      </c>
      <c r="N18" s="631"/>
      <c r="O18" t="s">
        <v>31</v>
      </c>
      <c r="Q18" t="s">
        <v>79</v>
      </c>
      <c r="T18" s="631">
        <f>'A - DEFINICE SD'!CB85</f>
        <v>2000</v>
      </c>
      <c r="U18" s="631"/>
      <c r="V18" t="s">
        <v>31</v>
      </c>
    </row>
    <row r="19" spans="3:25" ht="12.75" customHeight="1" x14ac:dyDescent="0.25">
      <c r="C19" t="s">
        <v>397</v>
      </c>
      <c r="F19" s="631">
        <f>'A - DEFINICE SD'!BU85</f>
        <v>105</v>
      </c>
      <c r="G19" s="631"/>
      <c r="H19" t="s">
        <v>31</v>
      </c>
      <c r="J19" t="s">
        <v>398</v>
      </c>
      <c r="M19" s="631">
        <f>F19</f>
        <v>105</v>
      </c>
      <c r="N19" s="631"/>
      <c r="O19" t="s">
        <v>31</v>
      </c>
      <c r="Q19" t="s">
        <v>399</v>
      </c>
      <c r="T19" s="631">
        <f>'A - DEFINICE SD'!BW85</f>
        <v>100</v>
      </c>
      <c r="U19" s="631"/>
      <c r="V19" t="s">
        <v>31</v>
      </c>
    </row>
    <row r="20" spans="3:25" ht="6.75" customHeight="1" x14ac:dyDescent="0.25"/>
    <row r="21" spans="3:25" ht="4.5" customHeight="1" x14ac:dyDescent="0.25"/>
    <row r="22" spans="3:25" ht="12.75" customHeight="1" x14ac:dyDescent="0.25">
      <c r="C22" s="160" t="s">
        <v>35</v>
      </c>
    </row>
    <row r="23" spans="3:25" ht="12.75" customHeight="1" x14ac:dyDescent="0.25">
      <c r="C23" s="652" t="str">
        <f>Y23</f>
        <v/>
      </c>
      <c r="D23" s="652"/>
      <c r="E23" s="652"/>
      <c r="F23" s="652"/>
      <c r="G23" s="652"/>
      <c r="H23" s="652"/>
      <c r="I23" s="652"/>
      <c r="J23" s="652"/>
      <c r="K23" s="652"/>
      <c r="L23" s="652"/>
      <c r="M23" s="652"/>
      <c r="N23" s="652"/>
      <c r="O23" s="652"/>
      <c r="P23" s="652"/>
      <c r="Q23" s="652"/>
      <c r="R23" s="652"/>
      <c r="S23" s="652"/>
      <c r="T23" s="652"/>
      <c r="U23" s="652"/>
      <c r="Y23" s="518" t="str">
        <f>IF('A - DEFINICE SD'!AO44=1,CONCATENATE("Osa otvoru pro tačítko: ",'A - DEFINICE SD'!AA46," mm"),"")</f>
        <v/>
      </c>
    </row>
    <row r="24" spans="3:25" ht="6.75" customHeight="1" x14ac:dyDescent="0.25"/>
    <row r="25" spans="3:25" ht="17.25" customHeight="1" x14ac:dyDescent="0.25">
      <c r="C25" s="160" t="s">
        <v>404</v>
      </c>
    </row>
    <row r="26" spans="3:25" ht="5.25" customHeight="1" x14ac:dyDescent="0.25">
      <c r="C26" s="160"/>
    </row>
    <row r="27" spans="3:25" ht="12.75" customHeight="1" x14ac:dyDescent="0.25">
      <c r="C27" s="82" t="s">
        <v>77</v>
      </c>
      <c r="D27" s="82"/>
      <c r="E27" s="82"/>
      <c r="F27" s="381"/>
      <c r="G27" s="82"/>
      <c r="H27" s="82"/>
      <c r="I27" s="82" t="s">
        <v>398</v>
      </c>
      <c r="J27" s="82"/>
      <c r="K27" s="82"/>
      <c r="L27" s="82"/>
      <c r="M27" s="381"/>
      <c r="O27" s="82" t="s">
        <v>400</v>
      </c>
      <c r="P27" s="82"/>
      <c r="Q27" s="82"/>
      <c r="R27" s="382"/>
    </row>
    <row r="28" spans="3:25" ht="12.75" customHeight="1" x14ac:dyDescent="0.25">
      <c r="C28" s="82" t="s">
        <v>79</v>
      </c>
      <c r="D28" s="82"/>
      <c r="E28" s="82"/>
      <c r="F28" s="381"/>
      <c r="G28" s="82"/>
      <c r="H28" s="82"/>
      <c r="I28" s="82" t="s">
        <v>35</v>
      </c>
      <c r="J28" s="82"/>
      <c r="K28" s="82"/>
      <c r="L28" s="82"/>
      <c r="M28" s="381"/>
      <c r="O28" s="82" t="s">
        <v>401</v>
      </c>
      <c r="P28" s="82"/>
      <c r="Q28" s="82"/>
      <c r="R28" s="382"/>
    </row>
    <row r="29" spans="3:25" ht="12.75" customHeight="1" x14ac:dyDescent="0.25">
      <c r="C29" s="82" t="s">
        <v>397</v>
      </c>
      <c r="D29" s="82"/>
      <c r="E29" s="82"/>
      <c r="F29" s="381"/>
      <c r="G29" s="82"/>
      <c r="H29" s="82"/>
      <c r="I29" s="82" t="s">
        <v>57</v>
      </c>
      <c r="J29" s="82"/>
      <c r="K29" s="82"/>
      <c r="L29" s="82"/>
      <c r="M29" s="381"/>
      <c r="O29" s="82" t="s">
        <v>403</v>
      </c>
      <c r="P29" s="82"/>
      <c r="Q29" s="82"/>
      <c r="R29" s="382"/>
    </row>
    <row r="30" spans="3:25" ht="12.75" customHeight="1" x14ac:dyDescent="0.25">
      <c r="C30" s="82" t="s">
        <v>399</v>
      </c>
      <c r="F30" s="381"/>
      <c r="G30" s="148"/>
      <c r="H30" s="148"/>
      <c r="I30" s="148"/>
      <c r="J30" s="148"/>
      <c r="K30" s="148"/>
      <c r="L30" s="148"/>
      <c r="M30" s="148"/>
      <c r="O30" s="82" t="s">
        <v>402</v>
      </c>
      <c r="P30" s="82"/>
      <c r="Q30" s="82"/>
      <c r="R30" s="382"/>
    </row>
    <row r="31" spans="3:25" ht="5.25" customHeight="1" x14ac:dyDescent="0.25"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</row>
    <row r="32" spans="3:25" ht="12.75" customHeight="1" x14ac:dyDescent="0.25"/>
    <row r="33" spans="3:30" ht="12.75" customHeight="1" x14ac:dyDescent="0.25">
      <c r="C33" s="160" t="s">
        <v>157</v>
      </c>
    </row>
    <row r="34" spans="3:30" ht="12.75" customHeight="1" x14ac:dyDescent="0.25">
      <c r="G34" s="644" t="s">
        <v>533</v>
      </c>
      <c r="H34" s="644"/>
      <c r="I34" s="644"/>
      <c r="J34" s="644"/>
      <c r="L34" s="171">
        <f>'A - DEFINICE SD'!AB29+'A - DEFINICE SD'!AN29</f>
        <v>0</v>
      </c>
      <c r="M34" s="171" t="s">
        <v>28</v>
      </c>
      <c r="N34" s="171"/>
      <c r="O34" s="171"/>
      <c r="Q34" s="391" t="s">
        <v>237</v>
      </c>
      <c r="T34" s="150"/>
      <c r="U34" s="150" t="s">
        <v>415</v>
      </c>
    </row>
    <row r="35" spans="3:30" ht="12.75" customHeight="1" x14ac:dyDescent="0.25">
      <c r="C35" t="s">
        <v>164</v>
      </c>
      <c r="G35" s="632">
        <v>6650</v>
      </c>
      <c r="H35" s="632"/>
      <c r="I35" s="632"/>
      <c r="J35" s="632"/>
      <c r="L35" s="632">
        <f>G35*L34+(Q35*L34)</f>
        <v>0</v>
      </c>
      <c r="M35" s="630"/>
      <c r="N35" s="630"/>
      <c r="O35" s="630"/>
      <c r="Q35" s="651">
        <f>AC64</f>
        <v>0</v>
      </c>
      <c r="R35" s="651"/>
      <c r="S35" s="651"/>
      <c r="T35" s="388"/>
      <c r="U35" s="639">
        <f>G35*Y35*-1</f>
        <v>0</v>
      </c>
      <c r="V35" s="639"/>
      <c r="W35" s="639"/>
      <c r="Y35" s="172">
        <v>0</v>
      </c>
      <c r="AA35" s="632" t="e">
        <f>L35/L34</f>
        <v>#DIV/0!</v>
      </c>
      <c r="AB35" s="630"/>
      <c r="AC35" s="630"/>
      <c r="AD35" s="630"/>
    </row>
    <row r="36" spans="3:30" ht="12.75" customHeight="1" x14ac:dyDescent="0.25">
      <c r="C36" t="s">
        <v>178</v>
      </c>
      <c r="E36" s="170">
        <v>0.21</v>
      </c>
      <c r="G36" s="632">
        <f>G35*E36</f>
        <v>1396.5</v>
      </c>
      <c r="H36" s="632"/>
      <c r="I36" s="632"/>
      <c r="J36" s="632"/>
      <c r="L36" s="632">
        <f>L35*E36</f>
        <v>0</v>
      </c>
      <c r="M36" s="630"/>
      <c r="N36" s="630"/>
      <c r="O36" s="630"/>
      <c r="Q36" s="637">
        <f>ROUNDUP(E36*Q35,0)</f>
        <v>0</v>
      </c>
      <c r="R36" s="637"/>
      <c r="S36" s="637"/>
      <c r="T36" s="389"/>
      <c r="U36" s="639">
        <f>U35*E36</f>
        <v>0</v>
      </c>
      <c r="V36" s="639"/>
      <c r="W36" s="639"/>
    </row>
    <row r="37" spans="3:30" ht="12.75" customHeight="1" x14ac:dyDescent="0.25">
      <c r="C37" s="149" t="s">
        <v>158</v>
      </c>
      <c r="G37" s="634">
        <f>G35+G36</f>
        <v>8046.5</v>
      </c>
      <c r="H37" s="634"/>
      <c r="I37" s="634"/>
      <c r="J37" s="634"/>
      <c r="K37" s="164"/>
      <c r="L37" s="634">
        <f>L35+L36</f>
        <v>0</v>
      </c>
      <c r="M37" s="634"/>
      <c r="N37" s="634"/>
      <c r="O37" s="634"/>
      <c r="Q37" s="638">
        <f>SUM(Q35:S36)</f>
        <v>0</v>
      </c>
      <c r="R37" s="638"/>
      <c r="S37" s="638"/>
      <c r="T37" s="390"/>
      <c r="U37" s="640">
        <f>SUM(U35:W36)</f>
        <v>0</v>
      </c>
      <c r="V37" s="640"/>
      <c r="W37" s="640"/>
    </row>
    <row r="38" spans="3:30" ht="12.75" customHeight="1" x14ac:dyDescent="0.25">
      <c r="E38" s="166"/>
      <c r="F38" s="165"/>
      <c r="H38" s="164"/>
      <c r="I38" s="164"/>
      <c r="J38" s="164"/>
      <c r="K38" s="164"/>
      <c r="L38" s="164"/>
    </row>
    <row r="39" spans="3:30" ht="12.75" customHeight="1" x14ac:dyDescent="0.25">
      <c r="C39" t="s">
        <v>414</v>
      </c>
      <c r="E39" s="166"/>
      <c r="F39" s="165"/>
      <c r="G39" s="635">
        <f>L37+Q37+U37</f>
        <v>0</v>
      </c>
      <c r="H39" s="636"/>
      <c r="I39" s="636"/>
      <c r="J39" s="636"/>
      <c r="K39" s="164"/>
      <c r="L39" s="164" t="s">
        <v>416</v>
      </c>
    </row>
    <row r="40" spans="3:30" ht="12.75" customHeight="1" x14ac:dyDescent="0.25">
      <c r="E40" s="166"/>
      <c r="F40" s="165"/>
      <c r="H40" s="164"/>
      <c r="I40" s="164"/>
      <c r="J40" s="164"/>
      <c r="K40" s="164"/>
      <c r="L40" s="164"/>
    </row>
    <row r="41" spans="3:30" ht="12.75" customHeight="1" x14ac:dyDescent="0.25">
      <c r="C41" s="160" t="s">
        <v>152</v>
      </c>
    </row>
    <row r="42" spans="3:30" ht="12.75" customHeight="1" x14ac:dyDescent="0.25">
      <c r="C42" s="149" t="s">
        <v>153</v>
      </c>
      <c r="J42" s="163">
        <v>0.3</v>
      </c>
      <c r="K42" t="s">
        <v>162</v>
      </c>
      <c r="Q42" t="s">
        <v>154</v>
      </c>
      <c r="T42">
        <v>14</v>
      </c>
      <c r="U42" t="s">
        <v>155</v>
      </c>
    </row>
    <row r="43" spans="3:30" ht="12.75" customHeight="1" x14ac:dyDescent="0.25">
      <c r="C43" s="149" t="s">
        <v>156</v>
      </c>
      <c r="J43" s="163">
        <v>0.7</v>
      </c>
      <c r="K43" t="s">
        <v>163</v>
      </c>
      <c r="Q43" t="s">
        <v>154</v>
      </c>
      <c r="T43">
        <v>30</v>
      </c>
      <c r="U43" t="s">
        <v>155</v>
      </c>
    </row>
    <row r="44" spans="3:30" ht="12.75" customHeight="1" x14ac:dyDescent="0.25"/>
    <row r="45" spans="3:30" ht="12.75" customHeight="1" x14ac:dyDescent="0.25">
      <c r="C45" s="167" t="s">
        <v>167</v>
      </c>
    </row>
    <row r="46" spans="3:30" ht="12.75" customHeight="1" x14ac:dyDescent="0.25"/>
    <row r="47" spans="3:30" ht="12.75" customHeight="1" x14ac:dyDescent="0.25">
      <c r="C47" s="167" t="s">
        <v>168</v>
      </c>
      <c r="M47" s="222"/>
    </row>
    <row r="48" spans="3:30" ht="12.75" customHeight="1" x14ac:dyDescent="0.25">
      <c r="C48" s="517" t="s">
        <v>223</v>
      </c>
      <c r="M48" s="222"/>
    </row>
    <row r="49" spans="3:29" ht="12.75" customHeight="1" x14ac:dyDescent="0.25">
      <c r="C49" s="224" t="s">
        <v>534</v>
      </c>
      <c r="D49" s="82"/>
      <c r="F49" s="82"/>
      <c r="M49" s="82" t="s">
        <v>535</v>
      </c>
    </row>
    <row r="50" spans="3:29" ht="12.75" customHeight="1" x14ac:dyDescent="0.25">
      <c r="C50" s="224" t="s">
        <v>536</v>
      </c>
      <c r="D50" s="82"/>
      <c r="F50" s="82"/>
      <c r="M50" s="82" t="s">
        <v>537</v>
      </c>
    </row>
    <row r="51" spans="3:29" ht="12.75" customHeight="1" x14ac:dyDescent="0.25">
      <c r="C51" s="224" t="s">
        <v>538</v>
      </c>
      <c r="D51" s="82"/>
      <c r="F51" s="82"/>
      <c r="M51" s="82" t="s">
        <v>539</v>
      </c>
    </row>
    <row r="52" spans="3:29" ht="12.75" customHeight="1" x14ac:dyDescent="0.25">
      <c r="C52" s="224" t="s">
        <v>540</v>
      </c>
      <c r="D52" s="82"/>
      <c r="F52" s="82"/>
      <c r="M52" s="82" t="s">
        <v>541</v>
      </c>
    </row>
    <row r="53" spans="3:29" ht="12.75" customHeight="1" x14ac:dyDescent="0.25">
      <c r="M53" s="82" t="s">
        <v>543</v>
      </c>
    </row>
    <row r="54" spans="3:29" ht="12.75" customHeight="1" x14ac:dyDescent="0.25">
      <c r="C54" s="160" t="s">
        <v>165</v>
      </c>
    </row>
    <row r="55" spans="3:29" ht="12.75" customHeight="1" x14ac:dyDescent="0.25">
      <c r="C55" s="158">
        <v>36</v>
      </c>
      <c r="D55" t="s">
        <v>236</v>
      </c>
    </row>
    <row r="56" spans="3:29" ht="12.75" customHeight="1" x14ac:dyDescent="0.25"/>
    <row r="57" spans="3:29" ht="12.75" customHeight="1" x14ac:dyDescent="0.25"/>
    <row r="58" spans="3:29" ht="12.75" customHeight="1" x14ac:dyDescent="0.25"/>
    <row r="59" spans="3:29" ht="12.75" customHeight="1" x14ac:dyDescent="0.25"/>
    <row r="60" spans="3:29" ht="12.75" customHeight="1" x14ac:dyDescent="0.25">
      <c r="C60" t="s">
        <v>159</v>
      </c>
      <c r="F60" s="633" t="str">
        <f>IF('A - DEFINICE SD'!J68&lt;&gt;"",'A - DEFINICE SD'!J68,"")</f>
        <v/>
      </c>
      <c r="G60" s="633"/>
      <c r="H60" s="633"/>
      <c r="I60" s="162"/>
      <c r="J60" s="162"/>
      <c r="K60" t="s">
        <v>160</v>
      </c>
    </row>
    <row r="61" spans="3:29" ht="12.75" customHeight="1" x14ac:dyDescent="0.25">
      <c r="K61" s="149" t="s">
        <v>161</v>
      </c>
    </row>
    <row r="62" spans="3:29" ht="12.75" customHeight="1" x14ac:dyDescent="0.25"/>
    <row r="63" spans="3:29" ht="12.75" customHeight="1" x14ac:dyDescent="0.25"/>
    <row r="64" spans="3:29" ht="12.75" customHeight="1" x14ac:dyDescent="0.25">
      <c r="Y64" s="82" t="s">
        <v>77</v>
      </c>
      <c r="Z64" s="386">
        <f>Ceník!C52</f>
        <v>1200</v>
      </c>
      <c r="AA64" s="387">
        <f>IF(F27="x",1,0)</f>
        <v>0</v>
      </c>
      <c r="AB64" s="386">
        <f>Z64*AA64</f>
        <v>0</v>
      </c>
      <c r="AC64" s="386">
        <f>SUM(AB64:AB74)</f>
        <v>0</v>
      </c>
    </row>
    <row r="65" spans="25:28" ht="12.75" customHeight="1" x14ac:dyDescent="0.25">
      <c r="Y65" s="82" t="s">
        <v>79</v>
      </c>
      <c r="Z65" s="386">
        <f>Ceník!C53</f>
        <v>1200</v>
      </c>
      <c r="AA65" s="387">
        <f t="shared" ref="AA65:AA66" si="0">IF(F28="x",1,0)</f>
        <v>0</v>
      </c>
      <c r="AB65" s="386">
        <f t="shared" ref="AB65:AB74" si="1">Z65*AA65</f>
        <v>0</v>
      </c>
    </row>
    <row r="66" spans="25:28" ht="12.75" customHeight="1" x14ac:dyDescent="0.25">
      <c r="Y66" s="82" t="s">
        <v>397</v>
      </c>
      <c r="Z66" s="386">
        <v>120</v>
      </c>
      <c r="AA66" s="387">
        <f t="shared" si="0"/>
        <v>0</v>
      </c>
      <c r="AB66" s="386">
        <f t="shared" si="1"/>
        <v>0</v>
      </c>
    </row>
    <row r="67" spans="25:28" ht="12.75" customHeight="1" x14ac:dyDescent="0.25">
      <c r="Y67" s="82" t="s">
        <v>398</v>
      </c>
      <c r="Z67" s="386">
        <v>120</v>
      </c>
      <c r="AA67" s="387">
        <f>IF(M27="x",1,0)</f>
        <v>0</v>
      </c>
      <c r="AB67" s="386">
        <f t="shared" si="1"/>
        <v>0</v>
      </c>
    </row>
    <row r="68" spans="25:28" ht="12.75" customHeight="1" x14ac:dyDescent="0.25">
      <c r="Y68" s="82" t="s">
        <v>35</v>
      </c>
      <c r="Z68" s="386">
        <f>Ceník!C56</f>
        <v>400</v>
      </c>
      <c r="AA68" s="387">
        <f t="shared" ref="AA68:AA69" si="2">IF(M28="x",1,0)</f>
        <v>0</v>
      </c>
      <c r="AB68" s="386">
        <f t="shared" si="1"/>
        <v>0</v>
      </c>
    </row>
    <row r="69" spans="25:28" ht="12.75" customHeight="1" x14ac:dyDescent="0.25">
      <c r="Y69" s="82" t="s">
        <v>57</v>
      </c>
      <c r="Z69" s="386">
        <f>Ceník!C57</f>
        <v>650</v>
      </c>
      <c r="AA69" s="387">
        <f t="shared" si="2"/>
        <v>0</v>
      </c>
      <c r="AB69" s="386">
        <f t="shared" si="1"/>
        <v>0</v>
      </c>
    </row>
    <row r="70" spans="25:28" ht="12.75" customHeight="1" x14ac:dyDescent="0.25">
      <c r="Y70" s="82" t="s">
        <v>399</v>
      </c>
      <c r="Z70" s="386">
        <v>40</v>
      </c>
      <c r="AA70" s="387"/>
      <c r="AB70" s="386"/>
    </row>
    <row r="71" spans="25:28" ht="12.75" customHeight="1" x14ac:dyDescent="0.25">
      <c r="Y71" s="384" t="s">
        <v>400</v>
      </c>
      <c r="Z71" s="386">
        <f>Ceník!C59</f>
        <v>420</v>
      </c>
      <c r="AA71" s="387">
        <f>IF(R27="x",1,0)</f>
        <v>0</v>
      </c>
      <c r="AB71" s="386">
        <f t="shared" si="1"/>
        <v>0</v>
      </c>
    </row>
    <row r="72" spans="25:28" ht="12.75" customHeight="1" x14ac:dyDescent="0.25">
      <c r="Y72" s="384" t="s">
        <v>401</v>
      </c>
      <c r="Z72" s="386">
        <f>Ceník!C60</f>
        <v>420</v>
      </c>
      <c r="AA72" s="387">
        <f t="shared" ref="AA72:AA74" si="3">IF(R28="x",1,0)</f>
        <v>0</v>
      </c>
      <c r="AB72" s="386">
        <f t="shared" si="1"/>
        <v>0</v>
      </c>
    </row>
    <row r="73" spans="25:28" ht="12.75" customHeight="1" x14ac:dyDescent="0.25">
      <c r="Y73" s="384" t="s">
        <v>403</v>
      </c>
      <c r="Z73" s="386">
        <f>Ceník!C61</f>
        <v>120</v>
      </c>
      <c r="AA73" s="387">
        <f t="shared" si="3"/>
        <v>0</v>
      </c>
      <c r="AB73" s="386">
        <f t="shared" si="1"/>
        <v>0</v>
      </c>
    </row>
    <row r="74" spans="25:28" x14ac:dyDescent="0.25">
      <c r="Y74" s="384" t="s">
        <v>402</v>
      </c>
      <c r="Z74" s="386">
        <f>Ceník!C62</f>
        <v>60</v>
      </c>
      <c r="AA74" s="387">
        <f t="shared" si="3"/>
        <v>0</v>
      </c>
      <c r="AB74" s="386">
        <f t="shared" si="1"/>
        <v>0</v>
      </c>
    </row>
  </sheetData>
  <mergeCells count="30">
    <mergeCell ref="B5:W5"/>
    <mergeCell ref="G15:K15"/>
    <mergeCell ref="G35:J35"/>
    <mergeCell ref="G34:J34"/>
    <mergeCell ref="G11:O11"/>
    <mergeCell ref="G12:V12"/>
    <mergeCell ref="Q11:V11"/>
    <mergeCell ref="G8:V9"/>
    <mergeCell ref="F18:G18"/>
    <mergeCell ref="F19:G19"/>
    <mergeCell ref="R15:S15"/>
    <mergeCell ref="Q35:S35"/>
    <mergeCell ref="M18:N18"/>
    <mergeCell ref="C23:U23"/>
    <mergeCell ref="M19:N19"/>
    <mergeCell ref="T18:U18"/>
    <mergeCell ref="T19:U19"/>
    <mergeCell ref="AA35:AD35"/>
    <mergeCell ref="F60:H60"/>
    <mergeCell ref="L35:O35"/>
    <mergeCell ref="L36:O36"/>
    <mergeCell ref="L37:O37"/>
    <mergeCell ref="G36:J36"/>
    <mergeCell ref="G37:J37"/>
    <mergeCell ref="G39:J39"/>
    <mergeCell ref="Q36:S36"/>
    <mergeCell ref="Q37:S37"/>
    <mergeCell ref="U35:W35"/>
    <mergeCell ref="U36:W36"/>
    <mergeCell ref="U37:W37"/>
  </mergeCells>
  <conditionalFormatting sqref="Q34:S37">
    <cfRule type="expression" dxfId="49" priority="2">
      <formula>$AC$64=0</formula>
    </cfRule>
  </conditionalFormatting>
  <conditionalFormatting sqref="U34:W37">
    <cfRule type="expression" dxfId="48" priority="1">
      <formula>$Y$35=0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B1:AI104"/>
  <sheetViews>
    <sheetView showGridLines="0" defaultGridColor="0" view="pageBreakPreview" topLeftCell="A56" colorId="23" zoomScale="80" zoomScaleNormal="100" zoomScaleSheetLayoutView="80" workbookViewId="0">
      <selection activeCell="Q70" sqref="Q70"/>
    </sheetView>
  </sheetViews>
  <sheetFormatPr defaultRowHeight="15" x14ac:dyDescent="0.25"/>
  <cols>
    <col min="1" max="1" width="1.5703125" customWidth="1"/>
    <col min="2" max="22" width="3.28515625" customWidth="1"/>
    <col min="23" max="26" width="3.85546875" customWidth="1"/>
    <col min="27" max="193" width="3.7109375" customWidth="1"/>
  </cols>
  <sheetData>
    <row r="1" spans="2:32" ht="15.75" x14ac:dyDescent="0.25">
      <c r="B1" s="155" t="s">
        <v>149</v>
      </c>
    </row>
    <row r="2" spans="2:32" x14ac:dyDescent="0.25">
      <c r="B2" t="s">
        <v>3</v>
      </c>
    </row>
    <row r="3" spans="2:32" ht="15.75" customHeight="1" x14ac:dyDescent="0.25">
      <c r="B3" t="s">
        <v>6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AE3" t="s">
        <v>49</v>
      </c>
      <c r="AF3" s="394" t="s">
        <v>420</v>
      </c>
    </row>
    <row r="4" spans="2:32" ht="23.25" x14ac:dyDescent="0.25"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</row>
    <row r="5" spans="2:32" ht="23.25" x14ac:dyDescent="0.25">
      <c r="C5" s="156" t="s">
        <v>457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406" t="s">
        <v>458</v>
      </c>
      <c r="Q5" s="156"/>
      <c r="R5" s="156"/>
      <c r="S5" s="156"/>
      <c r="T5" s="156"/>
      <c r="U5" s="407"/>
      <c r="V5" s="407"/>
      <c r="W5" s="407"/>
      <c r="X5" s="407"/>
      <c r="Y5" s="407"/>
      <c r="Z5" s="407"/>
      <c r="AA5" s="407"/>
    </row>
    <row r="6" spans="2:32" ht="5.25" customHeight="1" x14ac:dyDescent="0.25"/>
    <row r="7" spans="2:32" ht="5.25" customHeight="1" x14ac:dyDescent="0.25"/>
    <row r="8" spans="2:32" ht="15" customHeight="1" x14ac:dyDescent="0.25">
      <c r="K8" s="648" t="str">
        <f>CONCATENATE('A - DEFINICE SD'!U9)</f>
        <v/>
      </c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</row>
    <row r="9" spans="2:32" ht="15" customHeight="1" x14ac:dyDescent="0.3">
      <c r="D9" s="392" t="s">
        <v>174</v>
      </c>
      <c r="K9" s="648"/>
      <c r="L9" s="648"/>
      <c r="M9" s="648"/>
      <c r="N9" s="648"/>
      <c r="O9" s="648"/>
      <c r="P9" s="648"/>
      <c r="Q9" s="648"/>
      <c r="R9" s="648"/>
      <c r="S9" s="648"/>
      <c r="T9" s="648"/>
      <c r="U9" s="648"/>
      <c r="V9" s="648"/>
      <c r="W9" s="648"/>
    </row>
    <row r="11" spans="2:32" x14ac:dyDescent="0.25">
      <c r="C11" t="s">
        <v>418</v>
      </c>
      <c r="G11" s="393"/>
      <c r="H11" s="393"/>
      <c r="I11" s="393"/>
      <c r="J11" s="162" t="s">
        <v>461</v>
      </c>
      <c r="K11" s="162"/>
      <c r="V11" t="s">
        <v>419</v>
      </c>
    </row>
    <row r="12" spans="2:32" ht="3.75" customHeight="1" x14ac:dyDescent="0.25">
      <c r="L12" s="149"/>
    </row>
    <row r="13" spans="2:32" x14ac:dyDescent="0.25">
      <c r="B13" s="405" t="s">
        <v>49</v>
      </c>
      <c r="C13" s="399" t="s">
        <v>420</v>
      </c>
      <c r="D13" s="379"/>
      <c r="E13" s="379"/>
      <c r="F13" s="379"/>
      <c r="G13" s="379"/>
      <c r="H13" s="379"/>
      <c r="I13" s="379"/>
      <c r="J13" s="400" t="s">
        <v>421</v>
      </c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96"/>
    </row>
    <row r="14" spans="2:32" x14ac:dyDescent="0.25">
      <c r="B14" s="401"/>
      <c r="C14" s="402"/>
      <c r="D14" s="402"/>
      <c r="E14" s="402"/>
      <c r="F14" s="402"/>
      <c r="G14" s="402"/>
      <c r="H14" s="402"/>
      <c r="I14" s="402" t="s">
        <v>425</v>
      </c>
      <c r="J14" s="402" t="s">
        <v>423</v>
      </c>
      <c r="K14" s="402"/>
      <c r="L14" s="402"/>
      <c r="M14" s="402"/>
      <c r="N14" s="402"/>
      <c r="O14" s="402"/>
      <c r="P14" s="402"/>
      <c r="Q14" s="402"/>
      <c r="R14" s="402"/>
      <c r="S14" s="408" t="s">
        <v>459</v>
      </c>
      <c r="U14" s="402"/>
      <c r="V14" s="395"/>
      <c r="W14" s="379"/>
      <c r="X14" s="379"/>
      <c r="Y14" s="379"/>
      <c r="Z14" s="379"/>
      <c r="AA14" s="379"/>
      <c r="AB14" s="396"/>
      <c r="AC14" s="403"/>
    </row>
    <row r="15" spans="2:32" x14ac:dyDescent="0.25">
      <c r="B15" s="401"/>
      <c r="C15" s="402"/>
      <c r="D15" s="402"/>
      <c r="E15" s="402"/>
      <c r="F15" s="402"/>
      <c r="G15" s="402"/>
      <c r="H15" s="402"/>
      <c r="I15" s="402" t="s">
        <v>426</v>
      </c>
      <c r="J15" s="402" t="s">
        <v>424</v>
      </c>
      <c r="K15" s="402"/>
      <c r="L15" s="402"/>
      <c r="M15" s="402"/>
      <c r="N15" s="402"/>
      <c r="O15" s="402"/>
      <c r="P15" s="402"/>
      <c r="Q15" s="402"/>
      <c r="R15" s="402"/>
      <c r="S15" s="408" t="s">
        <v>460</v>
      </c>
      <c r="T15" s="402"/>
      <c r="U15" s="402"/>
      <c r="V15" s="397"/>
      <c r="W15" s="380"/>
      <c r="X15" s="380"/>
      <c r="Y15" s="380"/>
      <c r="Z15" s="380"/>
      <c r="AA15" s="380"/>
      <c r="AB15" s="398"/>
      <c r="AC15" s="403"/>
    </row>
    <row r="16" spans="2:32" x14ac:dyDescent="0.25">
      <c r="B16" s="401"/>
      <c r="C16" s="402"/>
      <c r="D16" s="402"/>
      <c r="E16" s="402"/>
      <c r="F16" s="402"/>
      <c r="G16" s="402"/>
      <c r="H16" s="402"/>
      <c r="I16" s="402"/>
      <c r="J16" s="404" t="s">
        <v>422</v>
      </c>
      <c r="K16" s="402"/>
      <c r="L16" s="402"/>
      <c r="M16" s="402"/>
      <c r="N16" s="402"/>
      <c r="O16" s="402"/>
      <c r="P16" s="402"/>
      <c r="Q16" s="402"/>
      <c r="R16" s="402"/>
      <c r="S16" s="408"/>
      <c r="T16" s="402"/>
      <c r="U16" s="402"/>
      <c r="V16" s="402"/>
      <c r="W16" s="402"/>
      <c r="X16" s="402"/>
      <c r="Y16" s="402"/>
      <c r="Z16" s="402"/>
      <c r="AA16" s="402"/>
      <c r="AB16" s="402"/>
      <c r="AC16" s="403"/>
    </row>
    <row r="17" spans="2:35" x14ac:dyDescent="0.25">
      <c r="B17" s="401"/>
      <c r="C17" s="402"/>
      <c r="D17" s="402"/>
      <c r="E17" s="402"/>
      <c r="F17" s="402"/>
      <c r="G17" s="402"/>
      <c r="H17" s="402"/>
      <c r="I17" s="402" t="s">
        <v>427</v>
      </c>
      <c r="J17" s="402" t="s">
        <v>429</v>
      </c>
      <c r="K17" s="402"/>
      <c r="L17" s="402"/>
      <c r="M17" s="402"/>
      <c r="N17" s="402"/>
      <c r="O17" s="402"/>
      <c r="P17" s="402"/>
      <c r="Q17" s="402"/>
      <c r="R17" s="402"/>
      <c r="S17" s="408" t="s">
        <v>459</v>
      </c>
      <c r="T17" s="402"/>
      <c r="U17" s="402"/>
      <c r="V17" s="395"/>
      <c r="W17" s="379"/>
      <c r="X17" s="379"/>
      <c r="Y17" s="379"/>
      <c r="Z17" s="379"/>
      <c r="AA17" s="379"/>
      <c r="AB17" s="396"/>
      <c r="AC17" s="403"/>
    </row>
    <row r="18" spans="2:35" x14ac:dyDescent="0.25">
      <c r="B18" s="401"/>
      <c r="C18" s="402"/>
      <c r="D18" s="402"/>
      <c r="E18" s="402"/>
      <c r="F18" s="402"/>
      <c r="G18" s="402"/>
      <c r="H18" s="402"/>
      <c r="I18" s="402" t="s">
        <v>428</v>
      </c>
      <c r="J18" s="402" t="s">
        <v>430</v>
      </c>
      <c r="K18" s="402"/>
      <c r="L18" s="402"/>
      <c r="M18" s="402"/>
      <c r="N18" s="402"/>
      <c r="O18" s="402"/>
      <c r="P18" s="402"/>
      <c r="Q18" s="402"/>
      <c r="R18" s="402"/>
      <c r="S18" s="408" t="s">
        <v>460</v>
      </c>
      <c r="T18" s="402"/>
      <c r="U18" s="402"/>
      <c r="V18" s="397"/>
      <c r="W18" s="380"/>
      <c r="X18" s="380"/>
      <c r="Y18" s="380"/>
      <c r="Z18" s="380"/>
      <c r="AA18" s="380"/>
      <c r="AB18" s="398"/>
      <c r="AC18" s="403"/>
    </row>
    <row r="19" spans="2:35" x14ac:dyDescent="0.25">
      <c r="B19" s="397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409"/>
      <c r="T19" s="380"/>
      <c r="U19" s="380"/>
      <c r="V19" s="380"/>
      <c r="W19" s="380"/>
      <c r="X19" s="380"/>
      <c r="Y19" s="380"/>
      <c r="Z19" s="380"/>
      <c r="AA19" s="380"/>
      <c r="AB19" s="380"/>
      <c r="AC19" s="398"/>
    </row>
    <row r="20" spans="2:35" x14ac:dyDescent="0.25">
      <c r="S20" s="157"/>
    </row>
    <row r="21" spans="2:35" x14ac:dyDescent="0.25">
      <c r="B21" s="405" t="s">
        <v>52</v>
      </c>
      <c r="C21" s="399" t="s">
        <v>431</v>
      </c>
      <c r="D21" s="379"/>
      <c r="E21" s="379"/>
      <c r="F21" s="379"/>
      <c r="G21" s="379"/>
      <c r="H21" s="379"/>
      <c r="I21" s="379"/>
      <c r="J21" s="400" t="s">
        <v>421</v>
      </c>
      <c r="K21" s="379"/>
      <c r="L21" s="379"/>
      <c r="M21" s="379"/>
      <c r="N21" s="379"/>
      <c r="O21" s="379"/>
      <c r="P21" s="379"/>
      <c r="Q21" s="379"/>
      <c r="R21" s="379"/>
      <c r="S21" s="410"/>
      <c r="T21" s="379"/>
      <c r="U21" s="379"/>
      <c r="V21" s="379"/>
      <c r="W21" s="379"/>
      <c r="X21" s="379"/>
      <c r="Y21" s="379"/>
      <c r="Z21" s="379"/>
      <c r="AA21" s="379"/>
      <c r="AB21" s="379"/>
      <c r="AC21" s="396"/>
    </row>
    <row r="22" spans="2:35" x14ac:dyDescent="0.25">
      <c r="B22" s="401"/>
      <c r="C22" s="402"/>
      <c r="D22" s="402"/>
      <c r="E22" s="402"/>
      <c r="F22" s="402"/>
      <c r="G22" s="402"/>
      <c r="H22" s="402"/>
      <c r="I22" s="402" t="s">
        <v>432</v>
      </c>
      <c r="J22" s="402" t="s">
        <v>423</v>
      </c>
      <c r="K22" s="402"/>
      <c r="L22" s="402"/>
      <c r="M22" s="402"/>
      <c r="N22" s="402"/>
      <c r="O22" s="402"/>
      <c r="P22" s="402"/>
      <c r="Q22" s="402"/>
      <c r="R22" s="402"/>
      <c r="S22" s="408" t="s">
        <v>459</v>
      </c>
      <c r="T22" s="402"/>
      <c r="U22" s="402"/>
      <c r="V22" s="395"/>
      <c r="W22" s="379"/>
      <c r="X22" s="379"/>
      <c r="Y22" s="379"/>
      <c r="Z22" s="379"/>
      <c r="AA22" s="379"/>
      <c r="AB22" s="396"/>
      <c r="AC22" s="403"/>
    </row>
    <row r="23" spans="2:35" x14ac:dyDescent="0.25">
      <c r="B23" s="401"/>
      <c r="C23" s="402"/>
      <c r="D23" s="402"/>
      <c r="E23" s="402"/>
      <c r="F23" s="402"/>
      <c r="G23" s="402"/>
      <c r="H23" s="402"/>
      <c r="I23" s="402" t="s">
        <v>433</v>
      </c>
      <c r="J23" s="402" t="s">
        <v>424</v>
      </c>
      <c r="K23" s="402"/>
      <c r="L23" s="402"/>
      <c r="M23" s="402"/>
      <c r="N23" s="402"/>
      <c r="O23" s="402"/>
      <c r="P23" s="402"/>
      <c r="Q23" s="402"/>
      <c r="R23" s="402"/>
      <c r="S23" s="408" t="s">
        <v>460</v>
      </c>
      <c r="T23" s="402"/>
      <c r="U23" s="402"/>
      <c r="V23" s="397"/>
      <c r="W23" s="380"/>
      <c r="X23" s="380"/>
      <c r="Y23" s="380"/>
      <c r="Z23" s="380"/>
      <c r="AA23" s="380"/>
      <c r="AB23" s="398"/>
      <c r="AC23" s="403"/>
    </row>
    <row r="24" spans="2:35" x14ac:dyDescent="0.25">
      <c r="B24" s="401"/>
      <c r="C24" s="402"/>
      <c r="D24" s="402"/>
      <c r="E24" s="402"/>
      <c r="F24" s="402"/>
      <c r="G24" s="402"/>
      <c r="H24" s="402"/>
      <c r="I24" s="402"/>
      <c r="J24" s="404" t="s">
        <v>422</v>
      </c>
      <c r="K24" s="402"/>
      <c r="L24" s="402"/>
      <c r="M24" s="402"/>
      <c r="N24" s="402"/>
      <c r="O24" s="402"/>
      <c r="P24" s="402"/>
      <c r="Q24" s="402"/>
      <c r="R24" s="402"/>
      <c r="S24" s="408"/>
      <c r="T24" s="402"/>
      <c r="U24" s="402"/>
      <c r="V24" s="402"/>
      <c r="W24" s="402"/>
      <c r="X24" s="402"/>
      <c r="Y24" s="402"/>
      <c r="Z24" s="402"/>
      <c r="AA24" s="402"/>
      <c r="AB24" s="402"/>
      <c r="AC24" s="403"/>
    </row>
    <row r="25" spans="2:35" x14ac:dyDescent="0.25">
      <c r="B25" s="401"/>
      <c r="C25" s="402"/>
      <c r="D25" s="402"/>
      <c r="E25" s="402"/>
      <c r="F25" s="402"/>
      <c r="G25" s="402"/>
      <c r="H25" s="402"/>
      <c r="I25" s="402" t="s">
        <v>434</v>
      </c>
      <c r="J25" s="402" t="s">
        <v>429</v>
      </c>
      <c r="K25" s="402"/>
      <c r="L25" s="402"/>
      <c r="M25" s="402"/>
      <c r="N25" s="402"/>
      <c r="O25" s="402"/>
      <c r="P25" s="402"/>
      <c r="Q25" s="402"/>
      <c r="R25" s="402"/>
      <c r="S25" s="408" t="s">
        <v>459</v>
      </c>
      <c r="T25" s="402"/>
      <c r="U25" s="402"/>
      <c r="V25" s="395"/>
      <c r="W25" s="379"/>
      <c r="X25" s="379"/>
      <c r="Y25" s="379"/>
      <c r="Z25" s="379"/>
      <c r="AA25" s="379"/>
      <c r="AB25" s="396"/>
      <c r="AC25" s="403"/>
    </row>
    <row r="26" spans="2:35" x14ac:dyDescent="0.25">
      <c r="B26" s="401"/>
      <c r="C26" s="402"/>
      <c r="D26" s="402"/>
      <c r="E26" s="402"/>
      <c r="F26" s="402"/>
      <c r="G26" s="402"/>
      <c r="H26" s="402"/>
      <c r="I26" s="402" t="s">
        <v>435</v>
      </c>
      <c r="J26" s="402" t="s">
        <v>430</v>
      </c>
      <c r="K26" s="402"/>
      <c r="L26" s="402"/>
      <c r="M26" s="402"/>
      <c r="N26" s="402"/>
      <c r="O26" s="402"/>
      <c r="P26" s="402"/>
      <c r="Q26" s="402"/>
      <c r="R26" s="402"/>
      <c r="S26" s="408" t="s">
        <v>460</v>
      </c>
      <c r="T26" s="402"/>
      <c r="U26" s="402"/>
      <c r="V26" s="397"/>
      <c r="W26" s="380"/>
      <c r="X26" s="380"/>
      <c r="Y26" s="380"/>
      <c r="Z26" s="380"/>
      <c r="AA26" s="380"/>
      <c r="AB26" s="398"/>
      <c r="AC26" s="403"/>
    </row>
    <row r="27" spans="2:35" x14ac:dyDescent="0.25">
      <c r="B27" s="397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409"/>
      <c r="T27" s="380"/>
      <c r="U27" s="380"/>
      <c r="V27" s="380"/>
      <c r="W27" s="380"/>
      <c r="X27" s="380"/>
      <c r="Y27" s="380"/>
      <c r="Z27" s="380"/>
      <c r="AA27" s="380"/>
      <c r="AB27" s="380"/>
      <c r="AC27" s="398"/>
    </row>
    <row r="28" spans="2:35" x14ac:dyDescent="0.25">
      <c r="S28" s="157"/>
      <c r="AE28" s="411" t="s">
        <v>52</v>
      </c>
      <c r="AF28" s="412" t="s">
        <v>431</v>
      </c>
      <c r="AG28" s="402"/>
      <c r="AH28" s="402"/>
      <c r="AI28" s="402"/>
    </row>
    <row r="29" spans="2:35" x14ac:dyDescent="0.25">
      <c r="B29" s="405" t="s">
        <v>54</v>
      </c>
      <c r="C29" s="399" t="s">
        <v>436</v>
      </c>
      <c r="D29" s="379"/>
      <c r="E29" s="379"/>
      <c r="F29" s="379"/>
      <c r="G29" s="379"/>
      <c r="H29" s="379"/>
      <c r="I29" s="379"/>
      <c r="J29" s="400" t="s">
        <v>421</v>
      </c>
      <c r="K29" s="379"/>
      <c r="L29" s="379"/>
      <c r="M29" s="379"/>
      <c r="N29" s="379"/>
      <c r="O29" s="379"/>
      <c r="P29" s="379"/>
      <c r="Q29" s="379"/>
      <c r="R29" s="379"/>
      <c r="S29" s="410"/>
      <c r="T29" s="379"/>
      <c r="U29" s="379"/>
      <c r="V29" s="379"/>
      <c r="W29" s="379"/>
      <c r="X29" s="379"/>
      <c r="Y29" s="379"/>
      <c r="Z29" s="379"/>
      <c r="AA29" s="379"/>
      <c r="AB29" s="379"/>
      <c r="AC29" s="396"/>
    </row>
    <row r="30" spans="2:35" x14ac:dyDescent="0.25">
      <c r="B30" s="401"/>
      <c r="C30" s="402"/>
      <c r="D30" s="402"/>
      <c r="E30" s="402"/>
      <c r="F30" s="402"/>
      <c r="G30" s="402"/>
      <c r="H30" s="402"/>
      <c r="I30" s="402" t="s">
        <v>437</v>
      </c>
      <c r="J30" s="402" t="s">
        <v>438</v>
      </c>
      <c r="K30" s="402"/>
      <c r="L30" s="402"/>
      <c r="M30" s="402"/>
      <c r="N30" s="402"/>
      <c r="O30" s="402"/>
      <c r="P30" s="402"/>
      <c r="Q30" s="402"/>
      <c r="R30" s="402"/>
      <c r="S30" s="408" t="s">
        <v>459</v>
      </c>
      <c r="T30" s="402"/>
      <c r="U30" s="402"/>
      <c r="V30" s="395"/>
      <c r="W30" s="379"/>
      <c r="X30" s="379"/>
      <c r="Y30" s="379"/>
      <c r="Z30" s="379"/>
      <c r="AA30" s="379"/>
      <c r="AB30" s="396"/>
      <c r="AC30" s="403"/>
    </row>
    <row r="31" spans="2:35" x14ac:dyDescent="0.25">
      <c r="B31" s="401"/>
      <c r="C31" s="402"/>
      <c r="D31" s="402"/>
      <c r="E31" s="402"/>
      <c r="F31" s="402"/>
      <c r="G31" s="402"/>
      <c r="H31" s="402"/>
      <c r="I31" s="402" t="s">
        <v>439</v>
      </c>
      <c r="J31" s="402" t="s">
        <v>438</v>
      </c>
      <c r="K31" s="402"/>
      <c r="L31" s="402"/>
      <c r="M31" s="402"/>
      <c r="N31" s="402"/>
      <c r="O31" s="402"/>
      <c r="P31" s="402"/>
      <c r="Q31" s="402"/>
      <c r="R31" s="402"/>
      <c r="S31" s="408" t="s">
        <v>460</v>
      </c>
      <c r="T31" s="402"/>
      <c r="U31" s="402"/>
      <c r="V31" s="397"/>
      <c r="W31" s="380"/>
      <c r="X31" s="380"/>
      <c r="Y31" s="380"/>
      <c r="Z31" s="380"/>
      <c r="AA31" s="380"/>
      <c r="AB31" s="398"/>
      <c r="AC31" s="403"/>
    </row>
    <row r="32" spans="2:35" x14ac:dyDescent="0.25">
      <c r="B32" s="401"/>
      <c r="C32" s="402"/>
      <c r="D32" s="402"/>
      <c r="E32" s="402"/>
      <c r="F32" s="402"/>
      <c r="G32" s="402"/>
      <c r="H32" s="402"/>
      <c r="I32" s="402"/>
      <c r="J32" s="404" t="s">
        <v>422</v>
      </c>
      <c r="K32" s="402"/>
      <c r="L32" s="402"/>
      <c r="M32" s="402"/>
      <c r="N32" s="402"/>
      <c r="O32" s="402"/>
      <c r="P32" s="402"/>
      <c r="Q32" s="402"/>
      <c r="R32" s="402"/>
      <c r="S32" s="408"/>
      <c r="T32" s="402"/>
      <c r="U32" s="402"/>
      <c r="V32" s="402"/>
      <c r="W32" s="402"/>
      <c r="X32" s="402"/>
      <c r="Y32" s="402"/>
      <c r="Z32" s="402"/>
      <c r="AA32" s="402"/>
      <c r="AB32" s="402"/>
      <c r="AC32" s="403"/>
    </row>
    <row r="33" spans="2:29" x14ac:dyDescent="0.25">
      <c r="B33" s="401"/>
      <c r="C33" s="402"/>
      <c r="D33" s="402"/>
      <c r="E33" s="402"/>
      <c r="F33" s="402"/>
      <c r="G33" s="402"/>
      <c r="H33" s="402"/>
      <c r="I33" s="402" t="s">
        <v>440</v>
      </c>
      <c r="J33" s="402" t="s">
        <v>438</v>
      </c>
      <c r="K33" s="402"/>
      <c r="L33" s="402"/>
      <c r="M33" s="402"/>
      <c r="N33" s="402"/>
      <c r="O33" s="402"/>
      <c r="P33" s="402"/>
      <c r="Q33" s="402"/>
      <c r="R33" s="402"/>
      <c r="S33" s="408" t="s">
        <v>459</v>
      </c>
      <c r="T33" s="402"/>
      <c r="U33" s="402"/>
      <c r="V33" s="395"/>
      <c r="W33" s="379"/>
      <c r="X33" s="379"/>
      <c r="Y33" s="379"/>
      <c r="Z33" s="379"/>
      <c r="AA33" s="379"/>
      <c r="AB33" s="396"/>
      <c r="AC33" s="403"/>
    </row>
    <row r="34" spans="2:29" x14ac:dyDescent="0.25">
      <c r="B34" s="401"/>
      <c r="C34" s="402"/>
      <c r="D34" s="402"/>
      <c r="E34" s="402"/>
      <c r="F34" s="402"/>
      <c r="G34" s="402"/>
      <c r="H34" s="402"/>
      <c r="I34" s="402" t="s">
        <v>441</v>
      </c>
      <c r="J34" s="402" t="s">
        <v>438</v>
      </c>
      <c r="K34" s="402"/>
      <c r="L34" s="402"/>
      <c r="M34" s="402"/>
      <c r="N34" s="402"/>
      <c r="O34" s="402"/>
      <c r="P34" s="402"/>
      <c r="Q34" s="402"/>
      <c r="R34" s="402"/>
      <c r="S34" s="408" t="s">
        <v>460</v>
      </c>
      <c r="T34" s="402"/>
      <c r="U34" s="402"/>
      <c r="V34" s="397"/>
      <c r="W34" s="380"/>
      <c r="X34" s="380"/>
      <c r="Y34" s="380"/>
      <c r="Z34" s="380"/>
      <c r="AA34" s="380"/>
      <c r="AB34" s="398"/>
      <c r="AC34" s="403"/>
    </row>
    <row r="35" spans="2:29" x14ac:dyDescent="0.25">
      <c r="B35" s="397"/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409"/>
      <c r="T35" s="380"/>
      <c r="U35" s="380"/>
      <c r="V35" s="380"/>
      <c r="W35" s="380"/>
      <c r="X35" s="380"/>
      <c r="Y35" s="380"/>
      <c r="Z35" s="380"/>
      <c r="AA35" s="380"/>
      <c r="AB35" s="380"/>
      <c r="AC35" s="398"/>
    </row>
    <row r="36" spans="2:29" x14ac:dyDescent="0.25">
      <c r="S36" s="157"/>
    </row>
    <row r="37" spans="2:29" x14ac:dyDescent="0.25">
      <c r="B37" s="405" t="s">
        <v>56</v>
      </c>
      <c r="C37" s="399" t="s">
        <v>442</v>
      </c>
      <c r="D37" s="379"/>
      <c r="E37" s="379"/>
      <c r="F37" s="379"/>
      <c r="G37" s="379"/>
      <c r="H37" s="379"/>
      <c r="I37" s="379"/>
      <c r="J37" s="400" t="s">
        <v>421</v>
      </c>
      <c r="K37" s="379"/>
      <c r="L37" s="379"/>
      <c r="M37" s="379"/>
      <c r="N37" s="379"/>
      <c r="O37" s="379"/>
      <c r="P37" s="379"/>
      <c r="Q37" s="379"/>
      <c r="R37" s="379"/>
      <c r="S37" s="410"/>
      <c r="T37" s="379"/>
      <c r="U37" s="379"/>
      <c r="V37" s="379"/>
      <c r="W37" s="379"/>
      <c r="X37" s="379"/>
      <c r="Y37" s="379"/>
      <c r="Z37" s="379"/>
      <c r="AA37" s="379"/>
      <c r="AB37" s="379"/>
      <c r="AC37" s="396"/>
    </row>
    <row r="38" spans="2:29" x14ac:dyDescent="0.25">
      <c r="B38" s="401"/>
      <c r="C38" s="402"/>
      <c r="D38" s="402"/>
      <c r="E38" s="402"/>
      <c r="F38" s="402"/>
      <c r="G38" s="402"/>
      <c r="H38" s="402"/>
      <c r="I38" s="402" t="s">
        <v>443</v>
      </c>
      <c r="J38" s="402" t="s">
        <v>438</v>
      </c>
      <c r="K38" s="402"/>
      <c r="L38" s="402"/>
      <c r="M38" s="402"/>
      <c r="N38" s="402" t="s">
        <v>445</v>
      </c>
      <c r="O38" s="402" t="s">
        <v>438</v>
      </c>
      <c r="P38" s="402"/>
      <c r="Q38" s="402"/>
      <c r="R38" s="402"/>
      <c r="S38" s="408" t="s">
        <v>459</v>
      </c>
      <c r="T38" s="402"/>
      <c r="U38" s="402"/>
      <c r="V38" s="395"/>
      <c r="W38" s="379"/>
      <c r="X38" s="379"/>
      <c r="Y38" s="379"/>
      <c r="Z38" s="379"/>
      <c r="AA38" s="379"/>
      <c r="AB38" s="396"/>
      <c r="AC38" s="403"/>
    </row>
    <row r="39" spans="2:29" x14ac:dyDescent="0.25">
      <c r="B39" s="401"/>
      <c r="C39" s="402"/>
      <c r="D39" s="402"/>
      <c r="E39" s="402"/>
      <c r="F39" s="402"/>
      <c r="G39" s="402"/>
      <c r="H39" s="402"/>
      <c r="I39" s="402" t="s">
        <v>444</v>
      </c>
      <c r="J39" s="402" t="s">
        <v>438</v>
      </c>
      <c r="K39" s="402"/>
      <c r="L39" s="402"/>
      <c r="M39" s="402"/>
      <c r="N39" s="402" t="s">
        <v>446</v>
      </c>
      <c r="O39" s="402" t="s">
        <v>438</v>
      </c>
      <c r="P39" s="402"/>
      <c r="Q39" s="402"/>
      <c r="R39" s="402"/>
      <c r="S39" s="408" t="s">
        <v>460</v>
      </c>
      <c r="T39" s="402"/>
      <c r="U39" s="402"/>
      <c r="V39" s="397"/>
      <c r="W39" s="380"/>
      <c r="X39" s="380"/>
      <c r="Y39" s="380"/>
      <c r="Z39" s="380"/>
      <c r="AA39" s="380"/>
      <c r="AB39" s="398"/>
      <c r="AC39" s="403"/>
    </row>
    <row r="40" spans="2:29" x14ac:dyDescent="0.25">
      <c r="B40" s="401"/>
      <c r="C40" s="402"/>
      <c r="D40" s="402"/>
      <c r="E40" s="402"/>
      <c r="F40" s="402"/>
      <c r="G40" s="402"/>
      <c r="H40" s="402"/>
      <c r="I40" s="402"/>
      <c r="J40" s="404" t="s">
        <v>422</v>
      </c>
      <c r="K40" s="402"/>
      <c r="L40" s="402"/>
      <c r="M40" s="402"/>
      <c r="N40" s="402"/>
      <c r="O40" s="402"/>
      <c r="P40" s="402"/>
      <c r="Q40" s="402"/>
      <c r="R40" s="402"/>
      <c r="S40" s="408"/>
      <c r="T40" s="402"/>
      <c r="U40" s="402"/>
      <c r="V40" s="402"/>
      <c r="W40" s="402"/>
      <c r="X40" s="402"/>
      <c r="Y40" s="402"/>
      <c r="Z40" s="402"/>
      <c r="AA40" s="402"/>
      <c r="AB40" s="402"/>
      <c r="AC40" s="403"/>
    </row>
    <row r="41" spans="2:29" x14ac:dyDescent="0.25">
      <c r="B41" s="401"/>
      <c r="C41" s="402"/>
      <c r="D41" s="402"/>
      <c r="E41" s="402"/>
      <c r="F41" s="402"/>
      <c r="G41" s="402"/>
      <c r="H41" s="402"/>
      <c r="I41" s="402" t="s">
        <v>447</v>
      </c>
      <c r="J41" s="402" t="s">
        <v>448</v>
      </c>
      <c r="K41" s="402"/>
      <c r="L41" s="402"/>
      <c r="M41" s="402"/>
      <c r="N41" s="402"/>
      <c r="O41" s="402"/>
      <c r="P41" s="402"/>
      <c r="Q41" s="402"/>
      <c r="R41" s="402"/>
      <c r="S41" s="408" t="s">
        <v>459</v>
      </c>
      <c r="T41" s="402"/>
      <c r="U41" s="402"/>
      <c r="V41" s="395"/>
      <c r="W41" s="379"/>
      <c r="X41" s="379"/>
      <c r="Y41" s="379"/>
      <c r="Z41" s="379"/>
      <c r="AA41" s="379"/>
      <c r="AB41" s="396"/>
      <c r="AC41" s="403"/>
    </row>
    <row r="42" spans="2:29" x14ac:dyDescent="0.25">
      <c r="B42" s="401"/>
      <c r="C42" s="402"/>
      <c r="D42" s="402"/>
      <c r="E42" s="402"/>
      <c r="F42" s="402"/>
      <c r="G42" s="40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8" t="s">
        <v>460</v>
      </c>
      <c r="T42" s="402"/>
      <c r="U42" s="402"/>
      <c r="V42" s="397"/>
      <c r="W42" s="380"/>
      <c r="X42" s="380"/>
      <c r="Y42" s="380"/>
      <c r="Z42" s="380"/>
      <c r="AA42" s="380"/>
      <c r="AB42" s="398"/>
      <c r="AC42" s="403"/>
    </row>
    <row r="43" spans="2:29" x14ac:dyDescent="0.25">
      <c r="B43" s="397"/>
      <c r="C43" s="380"/>
      <c r="D43" s="380"/>
      <c r="E43" s="380"/>
      <c r="F43" s="380"/>
      <c r="G43" s="380"/>
      <c r="H43" s="380"/>
      <c r="I43" s="380"/>
      <c r="J43" s="380"/>
      <c r="K43" s="380"/>
      <c r="L43" s="380"/>
      <c r="M43" s="380"/>
      <c r="N43" s="380"/>
      <c r="O43" s="380"/>
      <c r="P43" s="380"/>
      <c r="Q43" s="380"/>
      <c r="R43" s="380"/>
      <c r="S43" s="409"/>
      <c r="T43" s="380"/>
      <c r="U43" s="380"/>
      <c r="V43" s="380"/>
      <c r="W43" s="380"/>
      <c r="X43" s="380"/>
      <c r="Y43" s="380"/>
      <c r="Z43" s="380"/>
      <c r="AA43" s="380"/>
      <c r="AB43" s="380"/>
      <c r="AC43" s="398"/>
    </row>
    <row r="44" spans="2:29" x14ac:dyDescent="0.25">
      <c r="S44" s="157"/>
    </row>
    <row r="45" spans="2:29" x14ac:dyDescent="0.25">
      <c r="B45" s="405" t="s">
        <v>348</v>
      </c>
      <c r="C45" s="399" t="s">
        <v>449</v>
      </c>
      <c r="D45" s="379"/>
      <c r="E45" s="379"/>
      <c r="F45" s="379"/>
      <c r="G45" s="379"/>
      <c r="H45" s="379"/>
      <c r="I45" s="379"/>
      <c r="J45" s="400" t="s">
        <v>421</v>
      </c>
      <c r="K45" s="379"/>
      <c r="L45" s="379"/>
      <c r="M45" s="379"/>
      <c r="N45" s="379"/>
      <c r="O45" s="379"/>
      <c r="P45" s="379"/>
      <c r="Q45" s="379"/>
      <c r="R45" s="379"/>
      <c r="S45" s="410"/>
      <c r="T45" s="379"/>
      <c r="U45" s="379"/>
      <c r="V45" s="379"/>
      <c r="W45" s="379"/>
      <c r="X45" s="379"/>
      <c r="Y45" s="379"/>
      <c r="Z45" s="379"/>
      <c r="AA45" s="379"/>
      <c r="AB45" s="379"/>
      <c r="AC45" s="396"/>
    </row>
    <row r="46" spans="2:29" x14ac:dyDescent="0.25">
      <c r="B46" s="401"/>
      <c r="C46" s="402"/>
      <c r="D46" s="402"/>
      <c r="E46" s="402"/>
      <c r="F46" s="402"/>
      <c r="G46" s="402"/>
      <c r="H46" s="402"/>
      <c r="I46" s="402" t="s">
        <v>450</v>
      </c>
      <c r="J46" s="402" t="s">
        <v>438</v>
      </c>
      <c r="K46" s="402"/>
      <c r="L46" s="402"/>
      <c r="M46" s="402"/>
      <c r="N46" s="402"/>
      <c r="O46" s="402"/>
      <c r="P46" s="402"/>
      <c r="Q46" s="402"/>
      <c r="R46" s="402"/>
      <c r="S46" s="408" t="s">
        <v>459</v>
      </c>
      <c r="T46" s="402"/>
      <c r="U46" s="402"/>
      <c r="V46" s="395"/>
      <c r="W46" s="379"/>
      <c r="X46" s="379"/>
      <c r="Y46" s="379"/>
      <c r="Z46" s="379"/>
      <c r="AA46" s="379"/>
      <c r="AB46" s="396"/>
      <c r="AC46" s="403"/>
    </row>
    <row r="47" spans="2:29" x14ac:dyDescent="0.25">
      <c r="B47" s="401"/>
      <c r="C47" s="402"/>
      <c r="D47" s="402"/>
      <c r="E47" s="402"/>
      <c r="F47" s="402"/>
      <c r="G47" s="402"/>
      <c r="H47" s="402"/>
      <c r="I47" s="402" t="s">
        <v>451</v>
      </c>
      <c r="J47" s="402" t="s">
        <v>438</v>
      </c>
      <c r="K47" s="402"/>
      <c r="L47" s="402"/>
      <c r="M47" s="402"/>
      <c r="N47" s="402"/>
      <c r="O47" s="402"/>
      <c r="P47" s="402"/>
      <c r="Q47" s="402"/>
      <c r="R47" s="402"/>
      <c r="S47" s="408" t="s">
        <v>460</v>
      </c>
      <c r="T47" s="402"/>
      <c r="U47" s="402"/>
      <c r="V47" s="397"/>
      <c r="W47" s="380"/>
      <c r="X47" s="380"/>
      <c r="Y47" s="380"/>
      <c r="Z47" s="380"/>
      <c r="AA47" s="380"/>
      <c r="AB47" s="398"/>
      <c r="AC47" s="403"/>
    </row>
    <row r="48" spans="2:29" x14ac:dyDescent="0.25">
      <c r="B48" s="401"/>
      <c r="C48" s="402"/>
      <c r="D48" s="402"/>
      <c r="E48" s="402"/>
      <c r="F48" s="402"/>
      <c r="G48" s="402"/>
      <c r="H48" s="402"/>
      <c r="I48" s="402"/>
      <c r="J48" s="404" t="s">
        <v>422</v>
      </c>
      <c r="K48" s="402"/>
      <c r="L48" s="402"/>
      <c r="M48" s="402"/>
      <c r="N48" s="402"/>
      <c r="O48" s="402"/>
      <c r="P48" s="402"/>
      <c r="Q48" s="402"/>
      <c r="R48" s="402"/>
      <c r="S48" s="408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</row>
    <row r="49" spans="2:35" x14ac:dyDescent="0.25">
      <c r="B49" s="401"/>
      <c r="C49" s="402"/>
      <c r="D49" s="402"/>
      <c r="E49" s="402"/>
      <c r="F49" s="402"/>
      <c r="G49" s="402"/>
      <c r="H49" s="402"/>
      <c r="I49" s="402" t="s">
        <v>452</v>
      </c>
      <c r="J49" s="402" t="s">
        <v>454</v>
      </c>
      <c r="K49" s="402" t="s">
        <v>456</v>
      </c>
      <c r="L49" s="402"/>
      <c r="M49" s="402" t="s">
        <v>438</v>
      </c>
      <c r="N49" s="402"/>
      <c r="O49" s="402"/>
      <c r="P49" s="402"/>
      <c r="Q49" s="402"/>
      <c r="R49" s="402"/>
      <c r="S49" s="408" t="s">
        <v>459</v>
      </c>
      <c r="T49" s="402"/>
      <c r="U49" s="402"/>
      <c r="V49" s="395"/>
      <c r="W49" s="379"/>
      <c r="X49" s="379"/>
      <c r="Y49" s="379"/>
      <c r="Z49" s="379"/>
      <c r="AA49" s="379"/>
      <c r="AB49" s="396"/>
      <c r="AC49" s="403"/>
    </row>
    <row r="50" spans="2:35" x14ac:dyDescent="0.25">
      <c r="B50" s="401"/>
      <c r="C50" s="402"/>
      <c r="D50" s="402"/>
      <c r="E50" s="402"/>
      <c r="F50" s="402"/>
      <c r="G50" s="402"/>
      <c r="H50" s="402"/>
      <c r="I50" s="402" t="s">
        <v>453</v>
      </c>
      <c r="J50" s="402" t="s">
        <v>455</v>
      </c>
      <c r="K50" s="402"/>
      <c r="L50" s="402"/>
      <c r="M50" s="402" t="s">
        <v>430</v>
      </c>
      <c r="N50" s="402"/>
      <c r="O50" s="402"/>
      <c r="P50" s="402"/>
      <c r="Q50" s="402"/>
      <c r="R50" s="402"/>
      <c r="S50" s="408" t="s">
        <v>460</v>
      </c>
      <c r="T50" s="402"/>
      <c r="U50" s="402"/>
      <c r="V50" s="397"/>
      <c r="W50" s="380"/>
      <c r="X50" s="380"/>
      <c r="Y50" s="380"/>
      <c r="Z50" s="380"/>
      <c r="AA50" s="380"/>
      <c r="AB50" s="398"/>
      <c r="AC50" s="403"/>
    </row>
    <row r="51" spans="2:35" x14ac:dyDescent="0.25">
      <c r="B51" s="397"/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80"/>
      <c r="T51" s="380"/>
      <c r="U51" s="380"/>
      <c r="V51" s="380"/>
      <c r="W51" s="380"/>
      <c r="X51" s="380"/>
      <c r="Y51" s="380"/>
      <c r="Z51" s="380"/>
      <c r="AA51" s="380"/>
      <c r="AB51" s="380"/>
      <c r="AC51" s="398"/>
    </row>
    <row r="53" spans="2:35" ht="15.75" x14ac:dyDescent="0.25">
      <c r="C53" s="155" t="s">
        <v>149</v>
      </c>
      <c r="AE53" s="411" t="s">
        <v>54</v>
      </c>
      <c r="AF53" s="412" t="s">
        <v>436</v>
      </c>
      <c r="AG53" s="402"/>
      <c r="AH53" s="402"/>
      <c r="AI53" s="402"/>
    </row>
    <row r="54" spans="2:35" x14ac:dyDescent="0.25">
      <c r="C54" t="s">
        <v>3</v>
      </c>
    </row>
    <row r="55" spans="2:35" ht="15.75" customHeight="1" x14ac:dyDescent="0.25">
      <c r="C55" t="s">
        <v>6</v>
      </c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</row>
    <row r="56" spans="2:35" ht="23.25" x14ac:dyDescent="0.25"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</row>
    <row r="57" spans="2:35" ht="23.25" x14ac:dyDescent="0.25">
      <c r="C57" s="156" t="s">
        <v>462</v>
      </c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406" t="s">
        <v>463</v>
      </c>
      <c r="R57" s="156"/>
      <c r="S57" s="156"/>
      <c r="T57" s="156"/>
      <c r="U57" s="156"/>
      <c r="V57" s="407"/>
      <c r="W57" s="407"/>
      <c r="X57" s="407"/>
      <c r="Y57" s="407"/>
      <c r="Z57" s="407"/>
      <c r="AA57" s="407"/>
      <c r="AB57" s="407"/>
    </row>
    <row r="59" spans="2:35" x14ac:dyDescent="0.25">
      <c r="J59" s="648" t="str">
        <f>CONCATENATE('A - DEFINICE SD'!U9)</f>
        <v/>
      </c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648"/>
    </row>
    <row r="60" spans="2:35" ht="18.75" x14ac:dyDescent="0.3">
      <c r="C60" s="392" t="s">
        <v>174</v>
      </c>
      <c r="J60" s="648"/>
      <c r="K60" s="648"/>
      <c r="L60" s="648"/>
      <c r="M60" s="648"/>
      <c r="N60" s="648"/>
      <c r="O60" s="648"/>
      <c r="P60" s="648"/>
      <c r="Q60" s="648"/>
      <c r="R60" s="648"/>
      <c r="S60" s="648"/>
      <c r="T60" s="648"/>
      <c r="U60" s="648"/>
      <c r="V60" s="648"/>
    </row>
    <row r="62" spans="2:35" ht="15.75" x14ac:dyDescent="0.25">
      <c r="C62" s="415" t="s">
        <v>469</v>
      </c>
      <c r="G62" s="393"/>
      <c r="H62" s="393"/>
      <c r="I62" s="393"/>
      <c r="J62" s="162"/>
      <c r="K62" s="162"/>
      <c r="U62" t="s">
        <v>419</v>
      </c>
    </row>
    <row r="63" spans="2:35" x14ac:dyDescent="0.25">
      <c r="C63" s="413"/>
    </row>
    <row r="64" spans="2:35" x14ac:dyDescent="0.25">
      <c r="B64" s="414" t="s">
        <v>464</v>
      </c>
      <c r="U64" s="395"/>
      <c r="V64" s="379"/>
      <c r="W64" s="379"/>
      <c r="X64" s="379"/>
      <c r="Y64" s="379"/>
      <c r="Z64" s="379"/>
      <c r="AA64" s="396"/>
    </row>
    <row r="65" spans="2:35" x14ac:dyDescent="0.25">
      <c r="C65" s="413"/>
      <c r="U65" s="397"/>
      <c r="V65" s="380"/>
      <c r="W65" s="380"/>
      <c r="X65" s="380"/>
      <c r="Y65" s="380"/>
      <c r="Z65" s="380"/>
      <c r="AA65" s="398"/>
    </row>
    <row r="68" spans="2:35" x14ac:dyDescent="0.25">
      <c r="B68" s="414" t="s">
        <v>465</v>
      </c>
      <c r="U68" s="395"/>
      <c r="V68" s="379"/>
      <c r="W68" s="379"/>
      <c r="X68" s="379"/>
      <c r="Y68" s="379"/>
      <c r="Z68" s="379"/>
      <c r="AA68" s="396"/>
    </row>
    <row r="69" spans="2:35" x14ac:dyDescent="0.25">
      <c r="U69" s="397"/>
      <c r="V69" s="380"/>
      <c r="W69" s="380"/>
      <c r="X69" s="380"/>
      <c r="Y69" s="380"/>
      <c r="Z69" s="380"/>
      <c r="AA69" s="398"/>
    </row>
    <row r="72" spans="2:35" x14ac:dyDescent="0.25">
      <c r="B72" s="414" t="s">
        <v>466</v>
      </c>
      <c r="C72" s="413"/>
      <c r="U72" s="395"/>
      <c r="V72" s="379"/>
      <c r="W72" s="379"/>
      <c r="X72" s="379"/>
      <c r="Y72" s="379"/>
      <c r="Z72" s="379"/>
      <c r="AA72" s="396"/>
    </row>
    <row r="73" spans="2:35" x14ac:dyDescent="0.25">
      <c r="C73" s="413"/>
      <c r="U73" s="397"/>
      <c r="V73" s="380"/>
      <c r="W73" s="380"/>
      <c r="X73" s="380"/>
      <c r="Y73" s="380"/>
      <c r="Z73" s="380"/>
      <c r="AA73" s="398"/>
    </row>
    <row r="76" spans="2:35" x14ac:dyDescent="0.25">
      <c r="B76" s="414" t="s">
        <v>467</v>
      </c>
      <c r="U76" s="395"/>
      <c r="V76" s="379"/>
      <c r="W76" s="379"/>
      <c r="X76" s="379"/>
      <c r="Y76" s="379"/>
      <c r="Z76" s="379"/>
      <c r="AA76" s="396"/>
    </row>
    <row r="77" spans="2:35" x14ac:dyDescent="0.25">
      <c r="U77" s="397"/>
      <c r="V77" s="380"/>
      <c r="W77" s="380"/>
      <c r="X77" s="380"/>
      <c r="Y77" s="380"/>
      <c r="Z77" s="380"/>
      <c r="AA77" s="398"/>
    </row>
    <row r="80" spans="2:35" x14ac:dyDescent="0.25">
      <c r="B80" s="414" t="s">
        <v>468</v>
      </c>
      <c r="U80" s="395"/>
      <c r="V80" s="379"/>
      <c r="W80" s="379"/>
      <c r="X80" s="379"/>
      <c r="Y80" s="379"/>
      <c r="Z80" s="379"/>
      <c r="AA80" s="396"/>
      <c r="AE80" s="411" t="s">
        <v>56</v>
      </c>
      <c r="AF80" s="412" t="s">
        <v>442</v>
      </c>
      <c r="AG80" s="402"/>
      <c r="AH80" s="402"/>
      <c r="AI80" s="402"/>
    </row>
    <row r="81" spans="3:27" x14ac:dyDescent="0.25">
      <c r="U81" s="397"/>
      <c r="V81" s="380"/>
      <c r="W81" s="380"/>
      <c r="X81" s="380"/>
      <c r="Y81" s="380"/>
      <c r="Z81" s="380"/>
      <c r="AA81" s="398"/>
    </row>
    <row r="84" spans="3:27" x14ac:dyDescent="0.25">
      <c r="C84" t="s">
        <v>37</v>
      </c>
    </row>
    <row r="97" spans="3:35" x14ac:dyDescent="0.25">
      <c r="C97" t="s">
        <v>42</v>
      </c>
      <c r="F97" s="380"/>
      <c r="G97" s="380"/>
      <c r="H97" s="380"/>
      <c r="I97" s="380"/>
      <c r="J97" s="380"/>
      <c r="K97" s="380"/>
      <c r="L97" s="380"/>
      <c r="M97" s="380"/>
      <c r="N97" s="380"/>
    </row>
    <row r="104" spans="3:35" x14ac:dyDescent="0.25">
      <c r="AE104" s="411" t="s">
        <v>348</v>
      </c>
      <c r="AF104" s="412" t="s">
        <v>449</v>
      </c>
      <c r="AG104" s="402"/>
      <c r="AH104" s="402"/>
      <c r="AI104" s="402"/>
    </row>
  </sheetData>
  <mergeCells count="2">
    <mergeCell ref="K8:W9"/>
    <mergeCell ref="J59:V60"/>
  </mergeCells>
  <pageMargins left="0.25" right="0.25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1"/>
  <dimension ref="A1:W42"/>
  <sheetViews>
    <sheetView showGridLines="0" view="pageBreakPreview" topLeftCell="A16" zoomScale="120" zoomScaleNormal="100" zoomScaleSheetLayoutView="120" workbookViewId="0">
      <selection activeCell="AF22" sqref="AF22"/>
    </sheetView>
  </sheetViews>
  <sheetFormatPr defaultColWidth="3.85546875" defaultRowHeight="15" x14ac:dyDescent="0.25"/>
  <cols>
    <col min="5" max="5" width="5" customWidth="1"/>
    <col min="8" max="8" width="4.140625" customWidth="1"/>
    <col min="10" max="10" width="5.28515625" customWidth="1"/>
    <col min="16" max="16" width="5.140625" customWidth="1"/>
  </cols>
  <sheetData>
    <row r="1" spans="1:23" ht="15.75" x14ac:dyDescent="0.25">
      <c r="A1" s="155" t="s">
        <v>149</v>
      </c>
    </row>
    <row r="2" spans="1:23" x14ac:dyDescent="0.25">
      <c r="A2" t="s">
        <v>3</v>
      </c>
    </row>
    <row r="3" spans="1:23" ht="15" customHeight="1" x14ac:dyDescent="0.25">
      <c r="A3" t="s">
        <v>6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</row>
    <row r="4" spans="1:23" ht="15" customHeight="1" x14ac:dyDescent="0.25"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1:23" ht="23.25" x14ac:dyDescent="0.25">
      <c r="B5" s="624" t="s">
        <v>173</v>
      </c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4"/>
      <c r="V5" s="156"/>
      <c r="W5" s="156"/>
    </row>
    <row r="6" spans="1:23" ht="15" customHeight="1" x14ac:dyDescent="0.25"/>
    <row r="7" spans="1:23" ht="15" customHeight="1" x14ac:dyDescent="0.25"/>
    <row r="8" spans="1:23" x14ac:dyDescent="0.25">
      <c r="G8" s="648" t="str">
        <f>IF('A - DEFINICE SD'!U9&lt;&gt;"",'A - DEFINICE SD'!U9,"")</f>
        <v/>
      </c>
      <c r="H8" s="648" t="str">
        <f>IF('A - DEFINICE SD'!K10&lt;&gt;"",'A - DEFINICE SD'!K10,"")</f>
        <v/>
      </c>
      <c r="I8" s="648" t="str">
        <f>IF('A - DEFINICE SD'!L10&lt;&gt;"",'A - DEFINICE SD'!L10,"")</f>
        <v/>
      </c>
      <c r="J8" s="648" t="str">
        <f>IF('A - DEFINICE SD'!M10&lt;&gt;"",'A - DEFINICE SD'!M10,"")</f>
        <v/>
      </c>
      <c r="K8" s="648" t="str">
        <f>IF('A - DEFINICE SD'!N10&lt;&gt;"",'A - DEFINICE SD'!N10,"")</f>
        <v/>
      </c>
      <c r="L8" s="648" t="str">
        <f>IF('A - DEFINICE SD'!O10&lt;&gt;"",'A - DEFINICE SD'!O10,"")</f>
        <v/>
      </c>
      <c r="M8" s="648" t="str">
        <f>IF('A - DEFINICE SD'!P10&lt;&gt;"",'A - DEFINICE SD'!P10,"")</f>
        <v/>
      </c>
    </row>
    <row r="9" spans="1:23" x14ac:dyDescent="0.25">
      <c r="C9" s="150" t="s">
        <v>174</v>
      </c>
      <c r="G9" s="648" t="str">
        <f>IF('A - DEFINICE SD'!J11&lt;&gt;"",'A - DEFINICE SD'!J11,"")</f>
        <v/>
      </c>
      <c r="H9" s="648" t="str">
        <f>IF('A - DEFINICE SD'!K11&lt;&gt;"",'A - DEFINICE SD'!K11,"")</f>
        <v/>
      </c>
      <c r="I9" s="648" t="str">
        <f>IF('A - DEFINICE SD'!L11&lt;&gt;"",'A - DEFINICE SD'!L11,"")</f>
        <v/>
      </c>
      <c r="J9" s="648" t="str">
        <f>IF('A - DEFINICE SD'!M11&lt;&gt;"",'A - DEFINICE SD'!M11,"")</f>
        <v/>
      </c>
      <c r="K9" s="648" t="str">
        <f>IF('A - DEFINICE SD'!N11&lt;&gt;"",'A - DEFINICE SD'!N11,"")</f>
        <v/>
      </c>
      <c r="L9" s="648" t="str">
        <f>IF('A - DEFINICE SD'!O11&lt;&gt;"",'A - DEFINICE SD'!O11,"")</f>
        <v/>
      </c>
      <c r="M9" s="648" t="str">
        <f>IF('A - DEFINICE SD'!P11&lt;&gt;"",'A - DEFINICE SD'!P11,"")</f>
        <v/>
      </c>
    </row>
    <row r="10" spans="1:23" x14ac:dyDescent="0.25">
      <c r="P10" s="221" t="s">
        <v>231</v>
      </c>
      <c r="Q10" s="213"/>
      <c r="R10" s="213"/>
      <c r="S10" s="213"/>
      <c r="T10" s="213"/>
      <c r="U10" s="213"/>
    </row>
    <row r="11" spans="1:23" ht="18.75" x14ac:dyDescent="0.25">
      <c r="C11" s="150" t="s">
        <v>150</v>
      </c>
      <c r="F11" s="645" t="str">
        <f>IF('A - DEFINICE SD'!J13&lt;&gt;"",'A - DEFINICE SD'!J13,"")</f>
        <v/>
      </c>
      <c r="G11" s="645"/>
      <c r="H11" s="645"/>
      <c r="I11" s="645"/>
      <c r="J11" s="645"/>
      <c r="K11" s="645"/>
      <c r="L11" s="645"/>
      <c r="M11" s="645"/>
      <c r="N11" s="645"/>
      <c r="O11" s="645"/>
      <c r="P11" s="221" t="s">
        <v>11</v>
      </c>
      <c r="Q11" s="647" t="str">
        <f>IF('A - DEFINICE SD'!AF13&lt;&gt;"",'A - DEFINICE SD'!AF13,"")</f>
        <v/>
      </c>
      <c r="R11" s="647" t="str">
        <f>IF('A - DEFINICE SD'!U13&lt;&gt;"",'A - DEFINICE SD'!U13,"")</f>
        <v/>
      </c>
      <c r="S11" s="647" t="str">
        <f>IF('A - DEFINICE SD'!V13&lt;&gt;"",'A - DEFINICE SD'!V13,"")</f>
        <v/>
      </c>
      <c r="T11" s="647" t="str">
        <f>IF('A - DEFINICE SD'!W13&lt;&gt;"",'A - DEFINICE SD'!W13,"")</f>
        <v/>
      </c>
      <c r="U11" s="647" t="str">
        <f>IF('A - DEFINICE SD'!X13&lt;&gt;"",'A - DEFINICE SD'!X13,"")</f>
        <v/>
      </c>
      <c r="V11" s="158"/>
    </row>
    <row r="12" spans="1:23" x14ac:dyDescent="0.25">
      <c r="C12" s="157" t="s">
        <v>175</v>
      </c>
      <c r="F12" s="646" t="str">
        <f>CONCATENATE('A - DEFINICE SD'!G15," ",'A - DEFINICE SD'!AB15)</f>
        <v xml:space="preserve"> </v>
      </c>
      <c r="G12" s="646"/>
      <c r="H12" s="646"/>
      <c r="I12" s="646"/>
      <c r="J12" s="646"/>
      <c r="K12" s="646"/>
      <c r="L12" s="646"/>
      <c r="M12" s="646"/>
      <c r="N12" s="646"/>
      <c r="O12" s="646"/>
      <c r="P12" s="646"/>
      <c r="Q12" s="646"/>
      <c r="R12" s="646"/>
      <c r="S12" s="646"/>
      <c r="T12" s="646"/>
      <c r="U12" s="646"/>
      <c r="V12" s="158"/>
    </row>
    <row r="13" spans="1:23" x14ac:dyDescent="0.25">
      <c r="C13" s="157" t="s">
        <v>176</v>
      </c>
      <c r="F13" s="646" t="str">
        <f>CONCATENATE('A - DEFINICE SD'!AB17," ",'A - DEFINICE SD'!G17)</f>
        <v xml:space="preserve"> </v>
      </c>
      <c r="G13" s="646"/>
      <c r="H13" s="646"/>
      <c r="I13" s="646"/>
      <c r="J13" s="646"/>
      <c r="K13" s="646"/>
      <c r="L13" s="646"/>
      <c r="M13" s="646"/>
      <c r="N13" s="646"/>
      <c r="O13" s="646"/>
      <c r="P13" s="646"/>
      <c r="Q13" s="646"/>
      <c r="R13" s="646"/>
      <c r="S13" s="646"/>
      <c r="T13" s="646"/>
      <c r="U13" s="646"/>
      <c r="V13" s="158"/>
    </row>
    <row r="14" spans="1:23" x14ac:dyDescent="0.25">
      <c r="C14" s="157"/>
      <c r="V14" s="158"/>
    </row>
    <row r="15" spans="1:23" x14ac:dyDescent="0.25">
      <c r="C15" s="157"/>
      <c r="P15" s="149"/>
      <c r="Q15" s="161"/>
      <c r="R15" s="161"/>
      <c r="S15" s="161"/>
      <c r="T15" s="161"/>
      <c r="U15" s="161"/>
      <c r="V15" s="158"/>
    </row>
    <row r="16" spans="1:23" x14ac:dyDescent="0.25">
      <c r="C16" s="157" t="s">
        <v>177</v>
      </c>
      <c r="F16" s="646">
        <f>'A - DEFINICE SD'!J13</f>
        <v>0</v>
      </c>
      <c r="G16" s="646"/>
      <c r="H16" s="646"/>
      <c r="I16" s="646"/>
      <c r="J16" s="646"/>
      <c r="K16" s="646"/>
      <c r="L16" s="646"/>
      <c r="M16" s="646"/>
      <c r="N16" s="646"/>
      <c r="O16" s="646"/>
      <c r="P16" s="646"/>
      <c r="Q16" s="646"/>
      <c r="R16" s="646"/>
      <c r="S16" s="646"/>
      <c r="T16" s="646"/>
      <c r="U16" s="646"/>
      <c r="V16" s="158"/>
    </row>
    <row r="17" spans="3:23" x14ac:dyDescent="0.25">
      <c r="C17" s="157" t="s">
        <v>176</v>
      </c>
      <c r="F17" s="646" t="str">
        <f>CONCATENATE('A - DEFINICE SD'!G15,"  ",'A - DEFINICE SD'!AB15)</f>
        <v xml:space="preserve">  </v>
      </c>
      <c r="G17" s="646"/>
      <c r="H17" s="646"/>
      <c r="I17" s="646"/>
      <c r="J17" s="646"/>
      <c r="K17" s="646"/>
      <c r="L17" s="646"/>
      <c r="M17" s="646"/>
      <c r="N17" s="646"/>
      <c r="O17" s="646"/>
      <c r="P17" s="646"/>
      <c r="Q17" s="646"/>
      <c r="R17" s="646"/>
      <c r="S17" s="646"/>
      <c r="T17" s="646"/>
      <c r="U17" s="646"/>
      <c r="V17" s="158"/>
    </row>
    <row r="18" spans="3:23" x14ac:dyDescent="0.25">
      <c r="C18" s="157"/>
      <c r="F18" s="646" t="str">
        <f>CONCATENATE('A - DEFINICE SD'!AB17," ",'A - DEFINICE SD'!G17)</f>
        <v xml:space="preserve"> </v>
      </c>
      <c r="G18" s="646" t="str">
        <f>CONCATENATE('A - DEFINICE SD'!AB17," ",'A - DEFINICE SD'!G17)</f>
        <v xml:space="preserve"> </v>
      </c>
      <c r="H18" s="646"/>
      <c r="I18" s="646"/>
      <c r="J18" s="646"/>
      <c r="K18" s="646"/>
      <c r="L18" s="646"/>
      <c r="M18" s="646"/>
      <c r="N18" s="646"/>
      <c r="O18" s="646"/>
      <c r="P18" s="646"/>
      <c r="Q18" s="646"/>
      <c r="R18" s="646"/>
      <c r="S18" s="646"/>
      <c r="T18" s="646"/>
      <c r="U18" s="646"/>
      <c r="V18" s="161"/>
      <c r="W18" s="158"/>
    </row>
    <row r="19" spans="3:23" ht="6" customHeight="1" x14ac:dyDescent="0.25">
      <c r="K19" s="159"/>
      <c r="L19" s="159"/>
      <c r="M19" s="159"/>
      <c r="N19" s="159"/>
      <c r="P19" s="159"/>
      <c r="Q19" s="159"/>
      <c r="R19" s="159"/>
      <c r="S19" s="159"/>
      <c r="T19" s="159"/>
      <c r="U19" s="159"/>
      <c r="V19" s="158"/>
      <c r="W19" s="158"/>
    </row>
    <row r="20" spans="3:23" ht="18.75" x14ac:dyDescent="0.3">
      <c r="C20" s="160" t="s">
        <v>151</v>
      </c>
      <c r="G20" s="641" t="str">
        <f>IF('A - DEFINICE SD'!AB68&lt;&gt;"",'A - DEFINICE SD'!AB68,"")</f>
        <v/>
      </c>
      <c r="H20" s="642"/>
      <c r="I20" s="642"/>
      <c r="J20" s="642"/>
      <c r="K20" s="643"/>
      <c r="L20" t="str">
        <f>IF('A - DEFINICE SD'!O22&lt;&gt;"",'A - DEFINICE SD'!O22,"")</f>
        <v/>
      </c>
      <c r="M20" t="str">
        <f>IF('A - DEFINICE SD'!P22&lt;&gt;"",'A - DEFINICE SD'!P22,"")</f>
        <v/>
      </c>
    </row>
    <row r="21" spans="3:23" ht="8.25" customHeight="1" x14ac:dyDescent="0.25">
      <c r="G21" t="str">
        <f>IF('A - DEFINICE SD'!J23&lt;&gt;"",'A - DEFINICE SD'!J23,"")</f>
        <v/>
      </c>
      <c r="H21" t="str">
        <f>IF('A - DEFINICE SD'!K23&lt;&gt;"",'A - DEFINICE SD'!K23,"")</f>
        <v/>
      </c>
      <c r="I21" t="str">
        <f>IF('A - DEFINICE SD'!L23&lt;&gt;"",'A - DEFINICE SD'!L23,"")</f>
        <v/>
      </c>
      <c r="J21" t="str">
        <f>IF('A - DEFINICE SD'!M23&lt;&gt;"",'A - DEFINICE SD'!M23,"")</f>
        <v/>
      </c>
      <c r="K21" t="str">
        <f>IF('A - DEFINICE SD'!N23&lt;&gt;"",'A - DEFINICE SD'!N23,"")</f>
        <v/>
      </c>
      <c r="L21" t="str">
        <f>IF('A - DEFINICE SD'!O23&lt;&gt;"",'A - DEFINICE SD'!O23,"")</f>
        <v/>
      </c>
      <c r="M21" t="str">
        <f>IF('A - DEFINICE SD'!P23&lt;&gt;"",'A - DEFINICE SD'!P23,"")</f>
        <v/>
      </c>
    </row>
    <row r="22" spans="3:23" x14ac:dyDescent="0.25">
      <c r="C22" s="160" t="s">
        <v>152</v>
      </c>
    </row>
    <row r="23" spans="3:23" x14ac:dyDescent="0.25">
      <c r="C23" s="149" t="s">
        <v>153</v>
      </c>
      <c r="J23" s="169">
        <f>'Cenová nabídka'!J42</f>
        <v>0.3</v>
      </c>
      <c r="K23" t="s">
        <v>162</v>
      </c>
      <c r="Q23" t="s">
        <v>154</v>
      </c>
      <c r="T23">
        <f>'Cenová nabídka'!T42</f>
        <v>14</v>
      </c>
      <c r="U23" t="s">
        <v>155</v>
      </c>
    </row>
    <row r="24" spans="3:23" x14ac:dyDescent="0.25">
      <c r="C24" s="149" t="s">
        <v>156</v>
      </c>
      <c r="J24" s="169">
        <f>'Cenová nabídka'!J43</f>
        <v>0.7</v>
      </c>
      <c r="K24" t="s">
        <v>163</v>
      </c>
      <c r="Q24" t="s">
        <v>154</v>
      </c>
      <c r="T24">
        <f>'Cenová nabídka'!T43</f>
        <v>30</v>
      </c>
      <c r="U24" t="s">
        <v>155</v>
      </c>
    </row>
    <row r="25" spans="3:23" ht="8.25" customHeight="1" x14ac:dyDescent="0.25"/>
    <row r="26" spans="3:23" x14ac:dyDescent="0.25">
      <c r="C26" s="160" t="s">
        <v>157</v>
      </c>
    </row>
    <row r="27" spans="3:23" ht="15.75" thickBot="1" x14ac:dyDescent="0.3"/>
    <row r="28" spans="3:23" ht="15.75" thickBot="1" x14ac:dyDescent="0.3">
      <c r="C28" s="215" t="s">
        <v>232</v>
      </c>
      <c r="D28" s="216"/>
      <c r="E28" s="216"/>
      <c r="F28" s="216"/>
      <c r="G28" s="216"/>
      <c r="H28" s="216"/>
      <c r="I28" s="218">
        <f>'Cenová nabídka'!R15</f>
        <v>0</v>
      </c>
      <c r="J28" s="216" t="s">
        <v>233</v>
      </c>
      <c r="K28" s="216"/>
      <c r="L28" s="653">
        <f>'Cenová nabídka'!G39</f>
        <v>0</v>
      </c>
      <c r="M28" s="653"/>
      <c r="N28" s="653"/>
      <c r="O28" s="653"/>
      <c r="P28" s="653"/>
      <c r="Q28" s="216" t="s">
        <v>417</v>
      </c>
      <c r="R28" s="216"/>
      <c r="S28" s="216"/>
      <c r="T28" s="217"/>
    </row>
    <row r="30" spans="3:23" x14ac:dyDescent="0.25">
      <c r="C30" s="167" t="s">
        <v>167</v>
      </c>
    </row>
    <row r="32" spans="3:23" x14ac:dyDescent="0.25">
      <c r="C32" s="167" t="s">
        <v>168</v>
      </c>
    </row>
    <row r="33" spans="3:11" x14ac:dyDescent="0.25">
      <c r="C33" t="s">
        <v>169</v>
      </c>
    </row>
    <row r="34" spans="3:11" x14ac:dyDescent="0.25">
      <c r="C34" t="s">
        <v>170</v>
      </c>
    </row>
    <row r="35" spans="3:11" x14ac:dyDescent="0.25">
      <c r="C35" t="s">
        <v>171</v>
      </c>
    </row>
    <row r="36" spans="3:11" x14ac:dyDescent="0.25">
      <c r="C36" t="s">
        <v>172</v>
      </c>
    </row>
    <row r="38" spans="3:11" x14ac:dyDescent="0.25">
      <c r="C38" s="160" t="s">
        <v>165</v>
      </c>
    </row>
    <row r="39" spans="3:11" x14ac:dyDescent="0.25">
      <c r="C39" t="s">
        <v>166</v>
      </c>
    </row>
    <row r="41" spans="3:11" x14ac:dyDescent="0.25">
      <c r="C41" t="s">
        <v>159</v>
      </c>
      <c r="F41" s="633">
        <f ca="1">TODAY()</f>
        <v>42829</v>
      </c>
      <c r="G41" s="633"/>
      <c r="H41" s="633"/>
      <c r="I41" s="162"/>
      <c r="J41" s="162"/>
      <c r="K41" t="s">
        <v>160</v>
      </c>
    </row>
    <row r="42" spans="3:11" x14ac:dyDescent="0.25">
      <c r="K42" s="149" t="s">
        <v>161</v>
      </c>
    </row>
  </sheetData>
  <mergeCells count="12">
    <mergeCell ref="F41:H41"/>
    <mergeCell ref="F13:U13"/>
    <mergeCell ref="F16:U16"/>
    <mergeCell ref="F17:U17"/>
    <mergeCell ref="G20:K20"/>
    <mergeCell ref="F18:U18"/>
    <mergeCell ref="L28:P28"/>
    <mergeCell ref="G8:M9"/>
    <mergeCell ref="Q11:U11"/>
    <mergeCell ref="B5:U5"/>
    <mergeCell ref="F12:U12"/>
    <mergeCell ref="F11:O11"/>
  </mergeCells>
  <pageMargins left="0.7" right="0.7" top="0.78740157499999996" bottom="0.78740157499999996" header="0.3" footer="0.3"/>
  <pageSetup paperSize="9" scale="98" orientation="portrait" r:id="rId1"/>
  <colBreaks count="1" manualBreakCount="1"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12</vt:i4>
      </vt:variant>
    </vt:vector>
  </HeadingPairs>
  <TitlesOfParts>
    <vt:vector size="26" baseType="lpstr">
      <vt:lpstr>A - DEFINICE SD</vt:lpstr>
      <vt:lpstr>C1 - TL_OTVOR</vt:lpstr>
      <vt:lpstr>B1 - BAREVNÉ PROVEDENÍ VDLM-S</vt:lpstr>
      <vt:lpstr>B2 - BAREVNÉ PROVEDENÍ VDLM-G</vt:lpstr>
      <vt:lpstr>B3 - BAREVNÉ PROVEDENÍ VDLM-U</vt:lpstr>
      <vt:lpstr>ZÁKLADNÍ POPIS SD VDLM</vt:lpstr>
      <vt:lpstr>Cenová nabídka</vt:lpstr>
      <vt:lpstr>Protokol o měření</vt:lpstr>
      <vt:lpstr>Podklad pro fakturaci</vt:lpstr>
      <vt:lpstr>Záruční list</vt:lpstr>
      <vt:lpstr>Expediční list</vt:lpstr>
      <vt:lpstr>VDLM_R</vt:lpstr>
      <vt:lpstr>TZ</vt:lpstr>
      <vt:lpstr>Ceník</vt:lpstr>
      <vt:lpstr>'A - DEFINICE SD'!Oblast_tisku</vt:lpstr>
      <vt:lpstr>'B1 - BAREVNÉ PROVEDENÍ VDLM-S'!Oblast_tisku</vt:lpstr>
      <vt:lpstr>'B2 - BAREVNÉ PROVEDENÍ VDLM-G'!Oblast_tisku</vt:lpstr>
      <vt:lpstr>'B3 - BAREVNÉ PROVEDENÍ VDLM-U'!Oblast_tisku</vt:lpstr>
      <vt:lpstr>'C1 - TL_OTVOR'!Oblast_tisku</vt:lpstr>
      <vt:lpstr>'Cenová nabídka'!Oblast_tisku</vt:lpstr>
      <vt:lpstr>'Expediční list'!Oblast_tisku</vt:lpstr>
      <vt:lpstr>'Podklad pro fakturaci'!Oblast_tisku</vt:lpstr>
      <vt:lpstr>'Protokol o měření'!Oblast_tisku</vt:lpstr>
      <vt:lpstr>VDLM_R!Oblast_tisku</vt:lpstr>
      <vt:lpstr>'ZÁKLADNÍ POPIS SD VDLM'!Oblast_tisku</vt:lpstr>
      <vt:lpstr>'Záruční list'!Oblast_tisku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Jiří Kvapil</cp:lastModifiedBy>
  <dcterms:created xsi:type="dcterms:W3CDTF">2006-09-16T00:00:00Z</dcterms:created>
  <dcterms:modified xsi:type="dcterms:W3CDTF">2017-04-04T12:22:16Z</dcterms:modified>
</cp:coreProperties>
</file>