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855" activeTab="3"/>
  </bookViews>
  <sheets>
    <sheet name="A - DEFINICE SD" sheetId="1" r:id="rId1"/>
    <sheet name="B1 - BAREVNÉ PROVEDENÍ VDLM-S" sheetId="2" r:id="rId2"/>
    <sheet name="B2 - BAREVNÉ PROVEDENÍ VDLM-G" sheetId="3" r:id="rId3"/>
    <sheet name="B3 - BAREVNÉ PROVEDENÍ VDLM-U" sheetId="4" r:id="rId4"/>
    <sheet name="ZÁKLADNÍ POPIS SD VDLM" sheetId="5" state="hidden" r:id="rId5"/>
    <sheet name="Cenová nabídka" sheetId="6" state="hidden" r:id="rId6"/>
    <sheet name="Podklad pro fakturaci" sheetId="7" state="hidden" r:id="rId7"/>
    <sheet name="Záruční list" sheetId="8" state="hidden" r:id="rId8"/>
    <sheet name="Expediční list" sheetId="9" state="hidden" r:id="rId9"/>
    <sheet name="Ceník" sheetId="10" state="hidden" r:id="rId10"/>
  </sheets>
  <definedNames>
    <definedName name="_xlnm.Print_Area" localSheetId="0">'A - DEFINICE SD'!$C$1:$AO$72</definedName>
    <definedName name="_xlnm.Print_Area" localSheetId="1">'B1 - BAREVNÉ PROVEDENÍ VDLM-S'!$C$1:$AN$61</definedName>
    <definedName name="_xlnm.Print_Area" localSheetId="2">'B2 - BAREVNÉ PROVEDENÍ VDLM-G'!$C$1:$AN$61</definedName>
    <definedName name="_xlnm.Print_Area" localSheetId="3">'B3 - BAREVNÉ PROVEDENÍ VDLM-U'!$C$1:$AN$61</definedName>
    <definedName name="_xlnm.Print_Area" localSheetId="5">'Cenová nabídka'!$A$1:$W$50</definedName>
    <definedName name="_xlnm.Print_Area" localSheetId="8">'Expediční list'!$A$1:$X$46</definedName>
    <definedName name="_xlnm.Print_Area" localSheetId="6">'Podklad pro fakturaci'!$A$1:$V$50</definedName>
    <definedName name="_xlnm.Print_Area" localSheetId="4">'ZÁKLADNÍ POPIS SD VDLM'!$A$1:$CR$159</definedName>
    <definedName name="_xlnm.Print_Area" localSheetId="7">'Záruční list'!$A$1:$X$46</definedName>
  </definedNames>
  <calcPr calcId="152511" iterate="1"/>
</workbook>
</file>

<file path=xl/calcChain.xml><?xml version="1.0" encoding="utf-8"?>
<calcChain xmlns="http://schemas.openxmlformats.org/spreadsheetml/2006/main">
  <c r="M42" i="1" l="1"/>
  <c r="C46" i="10" l="1"/>
  <c r="E46" i="10" s="1"/>
  <c r="E45" i="10"/>
  <c r="C45" i="10"/>
  <c r="D45" i="10" s="1"/>
  <c r="E44" i="10"/>
  <c r="D44" i="10"/>
  <c r="C44" i="10"/>
  <c r="C43" i="10"/>
  <c r="E43" i="10" s="1"/>
  <c r="C42" i="10"/>
  <c r="E42" i="10" s="1"/>
  <c r="E41" i="10"/>
  <c r="C41" i="10"/>
  <c r="D41" i="10" s="1"/>
  <c r="E40" i="10"/>
  <c r="D40" i="10"/>
  <c r="C40" i="10"/>
  <c r="C31" i="10"/>
  <c r="E31" i="10" s="1"/>
  <c r="C30" i="10"/>
  <c r="E30" i="10" s="1"/>
  <c r="E29" i="10"/>
  <c r="C29" i="10"/>
  <c r="D29" i="10" s="1"/>
  <c r="E28" i="10"/>
  <c r="D28" i="10"/>
  <c r="C28" i="10"/>
  <c r="C27" i="10"/>
  <c r="D27" i="10" s="1"/>
  <c r="C26" i="10"/>
  <c r="E26" i="10" s="1"/>
  <c r="E25" i="10"/>
  <c r="C25" i="10"/>
  <c r="D25" i="10" s="1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D31" i="10" l="1"/>
  <c r="D43" i="10"/>
  <c r="D26" i="10"/>
  <c r="E27" i="10"/>
  <c r="D30" i="10"/>
  <c r="D42" i="10"/>
  <c r="D46" i="10"/>
  <c r="K20" i="9" l="1"/>
  <c r="E26" i="9" s="1"/>
  <c r="M18" i="9"/>
  <c r="L18" i="9"/>
  <c r="K18" i="9"/>
  <c r="J18" i="9"/>
  <c r="I18" i="9"/>
  <c r="H18" i="9"/>
  <c r="G18" i="9"/>
  <c r="M17" i="9"/>
  <c r="L17" i="9"/>
  <c r="F14" i="9"/>
  <c r="F13" i="9"/>
  <c r="F12" i="9"/>
  <c r="U11" i="9"/>
  <c r="T11" i="9"/>
  <c r="S11" i="9"/>
  <c r="R11" i="9"/>
  <c r="Q11" i="9"/>
  <c r="F11" i="9"/>
  <c r="M9" i="9"/>
  <c r="L9" i="9"/>
  <c r="K9" i="9"/>
  <c r="J9" i="9"/>
  <c r="I9" i="9"/>
  <c r="H9" i="9"/>
  <c r="G9" i="9"/>
  <c r="M8" i="9"/>
  <c r="L8" i="9"/>
  <c r="K8" i="9"/>
  <c r="J8" i="9"/>
  <c r="I8" i="9"/>
  <c r="H8" i="9"/>
  <c r="G8" i="9"/>
  <c r="K23" i="8"/>
  <c r="K22" i="8"/>
  <c r="K20" i="8"/>
  <c r="M18" i="8" l="1"/>
  <c r="L18" i="8"/>
  <c r="K18" i="8"/>
  <c r="J18" i="8"/>
  <c r="I18" i="8"/>
  <c r="H18" i="8"/>
  <c r="G18" i="8"/>
  <c r="M17" i="8"/>
  <c r="L17" i="8"/>
  <c r="F14" i="8"/>
  <c r="F13" i="8"/>
  <c r="F12" i="8"/>
  <c r="U11" i="8"/>
  <c r="T11" i="8"/>
  <c r="S11" i="8"/>
  <c r="R11" i="8"/>
  <c r="Q11" i="8"/>
  <c r="F11" i="8"/>
  <c r="M9" i="8"/>
  <c r="L9" i="8"/>
  <c r="K9" i="8"/>
  <c r="J9" i="8"/>
  <c r="I9" i="8"/>
  <c r="H9" i="8"/>
  <c r="G9" i="8"/>
  <c r="M8" i="8"/>
  <c r="L8" i="8"/>
  <c r="K8" i="8"/>
  <c r="J8" i="8"/>
  <c r="I8" i="8"/>
  <c r="H8" i="8"/>
  <c r="G8" i="8"/>
  <c r="F47" i="7"/>
  <c r="G28" i="7"/>
  <c r="T24" i="7"/>
  <c r="J24" i="7"/>
  <c r="T23" i="7"/>
  <c r="J23" i="7"/>
  <c r="M21" i="7"/>
  <c r="L21" i="7"/>
  <c r="K21" i="7"/>
  <c r="J21" i="7"/>
  <c r="I21" i="7"/>
  <c r="H21" i="7"/>
  <c r="G21" i="7"/>
  <c r="M20" i="7"/>
  <c r="L20" i="7"/>
  <c r="G20" i="7"/>
  <c r="G18" i="7"/>
  <c r="F13" i="7"/>
  <c r="F18" i="7" s="1"/>
  <c r="F12" i="7"/>
  <c r="F17" i="7" s="1"/>
  <c r="U11" i="7"/>
  <c r="T11" i="7"/>
  <c r="S11" i="7"/>
  <c r="R11" i="7"/>
  <c r="Q11" i="7"/>
  <c r="F11" i="7"/>
  <c r="F16" i="7" s="1"/>
  <c r="M9" i="7"/>
  <c r="L9" i="7"/>
  <c r="K9" i="7"/>
  <c r="J9" i="7"/>
  <c r="I9" i="7"/>
  <c r="H9" i="7"/>
  <c r="G9" i="7"/>
  <c r="M8" i="7"/>
  <c r="L8" i="7"/>
  <c r="K8" i="7"/>
  <c r="J8" i="7"/>
  <c r="I8" i="7"/>
  <c r="H8" i="7"/>
  <c r="G8" i="7"/>
  <c r="F47" i="6"/>
  <c r="R25" i="6"/>
  <c r="R30" i="7" s="1"/>
  <c r="R24" i="6"/>
  <c r="R29" i="7" s="1"/>
  <c r="L24" i="6"/>
  <c r="L29" i="7" s="1"/>
  <c r="G24" i="6"/>
  <c r="G29" i="7" s="1"/>
  <c r="R23" i="6"/>
  <c r="R28" i="7" s="1"/>
  <c r="L23" i="6"/>
  <c r="L25" i="6" s="1"/>
  <c r="L30" i="7" s="1"/>
  <c r="M16" i="6"/>
  <c r="L16" i="6"/>
  <c r="K16" i="6"/>
  <c r="J16" i="6"/>
  <c r="I16" i="6"/>
  <c r="H16" i="6"/>
  <c r="G16" i="6"/>
  <c r="M15" i="6"/>
  <c r="L15" i="6"/>
  <c r="G15" i="6"/>
  <c r="G13" i="6"/>
  <c r="G12" i="6"/>
  <c r="Q11" i="6"/>
  <c r="G11" i="6"/>
  <c r="M9" i="6"/>
  <c r="L9" i="6"/>
  <c r="K9" i="6"/>
  <c r="J9" i="6"/>
  <c r="I9" i="6"/>
  <c r="H9" i="6"/>
  <c r="G9" i="6"/>
  <c r="M8" i="6"/>
  <c r="L8" i="6"/>
  <c r="K8" i="6"/>
  <c r="J8" i="6"/>
  <c r="I8" i="6"/>
  <c r="H8" i="6"/>
  <c r="G8" i="6"/>
  <c r="AA55" i="4"/>
  <c r="I55" i="4"/>
  <c r="AK41" i="4"/>
  <c r="S41" i="4"/>
  <c r="AN40" i="4"/>
  <c r="AK37" i="4"/>
  <c r="S37" i="4"/>
  <c r="AN36" i="4"/>
  <c r="AK33" i="4"/>
  <c r="S33" i="4"/>
  <c r="AN32" i="4"/>
  <c r="AK29" i="4"/>
  <c r="S29" i="4"/>
  <c r="AN27" i="4"/>
  <c r="I22" i="4"/>
  <c r="Y20" i="4"/>
  <c r="F20" i="4"/>
  <c r="AA18" i="4"/>
  <c r="F18" i="4"/>
  <c r="AA16" i="4"/>
  <c r="F16" i="4"/>
  <c r="AE14" i="4"/>
  <c r="I14" i="4"/>
  <c r="BA11" i="4"/>
  <c r="AX11" i="4"/>
  <c r="AU11" i="4"/>
  <c r="BA10" i="4"/>
  <c r="AX10" i="4"/>
  <c r="AU10" i="4"/>
  <c r="U10" i="4"/>
  <c r="R8" i="4"/>
  <c r="AA55" i="3"/>
  <c r="I55" i="3"/>
  <c r="AK41" i="3"/>
  <c r="S41" i="3"/>
  <c r="AN40" i="3"/>
  <c r="AK37" i="3"/>
  <c r="S37" i="3"/>
  <c r="AN36" i="3"/>
  <c r="AK33" i="3"/>
  <c r="S33" i="3"/>
  <c r="AN32" i="3"/>
  <c r="AK29" i="3"/>
  <c r="S29" i="3"/>
  <c r="AN27" i="3"/>
  <c r="I22" i="3"/>
  <c r="Y20" i="3"/>
  <c r="F20" i="3"/>
  <c r="AA18" i="3"/>
  <c r="F18" i="3"/>
  <c r="AA16" i="3"/>
  <c r="F16" i="3"/>
  <c r="AE14" i="3"/>
  <c r="I14" i="3"/>
  <c r="BA11" i="3"/>
  <c r="AX11" i="3"/>
  <c r="AU11" i="3"/>
  <c r="BA10" i="3"/>
  <c r="AX10" i="3"/>
  <c r="AU10" i="3"/>
  <c r="U10" i="3"/>
  <c r="R8" i="3"/>
  <c r="AA55" i="2"/>
  <c r="I55" i="2"/>
  <c r="AK41" i="2"/>
  <c r="S41" i="2"/>
  <c r="AN40" i="2"/>
  <c r="AK37" i="2"/>
  <c r="S37" i="2"/>
  <c r="AN36" i="2"/>
  <c r="AK33" i="2"/>
  <c r="S33" i="2"/>
  <c r="AN32" i="2"/>
  <c r="AK29" i="2"/>
  <c r="S29" i="2"/>
  <c r="AN27" i="2"/>
  <c r="I22" i="2"/>
  <c r="Y20" i="2"/>
  <c r="F20" i="2"/>
  <c r="AA18" i="2"/>
  <c r="F18" i="2"/>
  <c r="AA16" i="2"/>
  <c r="F16" i="2"/>
  <c r="AE14" i="2"/>
  <c r="I14" i="2"/>
  <c r="BA11" i="2"/>
  <c r="AX11" i="2"/>
  <c r="AU11" i="2"/>
  <c r="BA10" i="2"/>
  <c r="AX10" i="2"/>
  <c r="AU10" i="2"/>
  <c r="U10" i="2"/>
  <c r="R8" i="2"/>
  <c r="AL65" i="1"/>
  <c r="AL63" i="1"/>
  <c r="AL61" i="1"/>
  <c r="AL59" i="1"/>
  <c r="AO56" i="1"/>
  <c r="AO55" i="1"/>
  <c r="AO54" i="1"/>
  <c r="AO53" i="1"/>
  <c r="AO52" i="1"/>
  <c r="AO51" i="1"/>
  <c r="AO50" i="1"/>
  <c r="AO46" i="1"/>
  <c r="AF46" i="1"/>
  <c r="E46" i="1"/>
  <c r="BP42" i="1"/>
  <c r="BO42" i="1"/>
  <c r="BN42" i="1"/>
  <c r="AE42" i="1"/>
  <c r="O42" i="1"/>
  <c r="N42" i="1"/>
  <c r="J42" i="1"/>
  <c r="BP40" i="1"/>
  <c r="BO40" i="1"/>
  <c r="BN40" i="1"/>
  <c r="AE40" i="1"/>
  <c r="BP38" i="1"/>
  <c r="BO38" i="1"/>
  <c r="BN38" i="1"/>
  <c r="AE38" i="1"/>
  <c r="BP36" i="1"/>
  <c r="BO36" i="1"/>
  <c r="BN36" i="1"/>
  <c r="P36" i="1"/>
  <c r="N36" i="1"/>
  <c r="D36" i="1"/>
  <c r="AO34" i="1"/>
  <c r="AO32" i="1"/>
  <c r="R29" i="1"/>
  <c r="F5" i="1"/>
  <c r="AX2" i="1"/>
  <c r="AX25" i="1" s="1"/>
  <c r="AU2" i="1"/>
  <c r="AU30" i="1" s="1"/>
  <c r="AE36" i="1" l="1"/>
  <c r="AX16" i="1"/>
  <c r="AX3" i="1"/>
  <c r="AX20" i="1"/>
  <c r="AX24" i="1"/>
  <c r="AX8" i="1"/>
  <c r="AX12" i="1"/>
  <c r="AX28" i="1"/>
  <c r="AU15" i="1"/>
  <c r="AX7" i="1"/>
  <c r="AU10" i="1"/>
  <c r="AX15" i="1"/>
  <c r="AU18" i="1"/>
  <c r="AX19" i="1"/>
  <c r="AU22" i="1"/>
  <c r="AX23" i="1"/>
  <c r="AU26" i="1"/>
  <c r="AX27" i="1"/>
  <c r="AU7" i="1"/>
  <c r="AU19" i="1"/>
  <c r="AU23" i="1"/>
  <c r="AU6" i="1"/>
  <c r="AX11" i="1"/>
  <c r="AU14" i="1"/>
  <c r="BA2" i="1"/>
  <c r="AU4" i="1"/>
  <c r="AU5" i="1"/>
  <c r="AX6" i="1"/>
  <c r="AU9" i="1"/>
  <c r="AX10" i="1"/>
  <c r="AU13" i="1"/>
  <c r="AX14" i="1"/>
  <c r="AU17" i="1"/>
  <c r="AX18" i="1"/>
  <c r="AU21" i="1"/>
  <c r="AX22" i="1"/>
  <c r="AU25" i="1"/>
  <c r="AX26" i="1"/>
  <c r="AU11" i="1"/>
  <c r="AU27" i="1"/>
  <c r="AU3" i="1"/>
  <c r="AX4" i="1"/>
  <c r="AX5" i="1"/>
  <c r="AU8" i="1"/>
  <c r="AX9" i="1"/>
  <c r="AU12" i="1"/>
  <c r="AX13" i="1"/>
  <c r="AU16" i="1"/>
  <c r="AX17" i="1"/>
  <c r="AU20" i="1"/>
  <c r="AX21" i="1"/>
  <c r="AU24" i="1"/>
  <c r="AU28" i="1"/>
  <c r="L28" i="7"/>
  <c r="G25" i="6"/>
  <c r="G30" i="7" s="1"/>
  <c r="BA26" i="1" l="1"/>
  <c r="BA22" i="1"/>
  <c r="BA18" i="1"/>
  <c r="BA14" i="1"/>
  <c r="BA10" i="1"/>
  <c r="BA6" i="1"/>
  <c r="BA21" i="1"/>
  <c r="BA17" i="1"/>
  <c r="BA13" i="1"/>
  <c r="BA27" i="1"/>
  <c r="BA23" i="1"/>
  <c r="BA19" i="1"/>
  <c r="BA15" i="1"/>
  <c r="BA11" i="1"/>
  <c r="BA7" i="1"/>
  <c r="BA8" i="1"/>
  <c r="BA25" i="1"/>
  <c r="BA4" i="1"/>
  <c r="BA28" i="1"/>
  <c r="BA24" i="1"/>
  <c r="BA20" i="1"/>
  <c r="BA16" i="1"/>
  <c r="BA12" i="1"/>
  <c r="BA3" i="1"/>
  <c r="BA9" i="1"/>
  <c r="BA5" i="1"/>
</calcChain>
</file>

<file path=xl/comments1.xml><?xml version="1.0" encoding="utf-8"?>
<comments xmlns="http://schemas.openxmlformats.org/spreadsheetml/2006/main">
  <authors>
    <author>Autor</author>
  </authors>
  <commentList>
    <comment ref="D25" authorId="0" shapeId="0">
      <text>
        <r>
          <rPr>
            <sz val="9"/>
            <color indexed="81"/>
            <rFont val="Tahoma"/>
            <family val="2"/>
            <charset val="238"/>
          </rPr>
          <t xml:space="preserve">Určete čel formuláře
</t>
        </r>
        <r>
          <rPr>
            <b/>
            <sz val="9"/>
            <color indexed="81"/>
            <rFont val="Tahoma"/>
            <family val="2"/>
            <charset val="238"/>
          </rPr>
          <t>klikněte na příslušné políčko.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2" authorId="0" shapeId="0">
      <text>
        <r>
          <rPr>
            <sz val="9"/>
            <color indexed="81"/>
            <rFont val="Tahoma"/>
            <family val="2"/>
            <charset val="238"/>
          </rPr>
          <t xml:space="preserve">Způsob kotvení šachetních dveří 
</t>
        </r>
      </text>
    </comment>
    <comment ref="D38" authorId="0" shapeId="0">
      <text>
        <r>
          <rPr>
            <sz val="9"/>
            <color indexed="81"/>
            <rFont val="Tahoma"/>
            <family val="2"/>
            <charset val="238"/>
          </rPr>
          <t xml:space="preserve">Umístění dveřní uzávěrky, můžete si vybrat ze dvou standardních hodnot. </t>
        </r>
        <r>
          <rPr>
            <b/>
            <sz val="9"/>
            <color indexed="81"/>
            <rFont val="Tahoma"/>
            <family val="2"/>
            <charset val="238"/>
          </rPr>
          <t>Jiná hodnota umístění možná po konzultaci.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8" authorId="0" shapeId="0">
      <text>
        <r>
          <rPr>
            <sz val="9"/>
            <color indexed="81"/>
            <rFont val="Tahoma"/>
            <family val="2"/>
            <charset val="238"/>
          </rPr>
          <t>Napište libovolnou poznámku k zadaným parametrům.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sharedStrings.xml><?xml version="1.0" encoding="utf-8"?>
<sst xmlns="http://schemas.openxmlformats.org/spreadsheetml/2006/main" count="485" uniqueCount="247">
  <si>
    <r>
      <rPr>
        <b/>
        <sz val="10"/>
        <color theme="3"/>
        <rFont val="Calibri"/>
        <family val="2"/>
        <charset val="238"/>
        <scheme val="minor"/>
      </rPr>
      <t>LIFTMONT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rgb="FFFF0000"/>
        <rFont val="Calibri"/>
        <family val="2"/>
        <charset val="238"/>
        <scheme val="minor"/>
      </rPr>
      <t>CZ</t>
    </r>
    <r>
      <rPr>
        <b/>
        <sz val="10"/>
        <color theme="1"/>
        <rFont val="Calibri"/>
        <family val="2"/>
        <charset val="238"/>
        <scheme val="minor"/>
      </rPr>
      <t xml:space="preserve"> s.r.o. </t>
    </r>
  </si>
  <si>
    <r>
      <rPr>
        <b/>
        <sz val="10"/>
        <color theme="1"/>
        <rFont val="Calibri"/>
        <family val="2"/>
        <charset val="238"/>
        <scheme val="minor"/>
      </rPr>
      <t>Tel</t>
    </r>
    <r>
      <rPr>
        <sz val="10"/>
        <color theme="1"/>
        <rFont val="Calibri"/>
        <family val="2"/>
        <scheme val="minor"/>
      </rPr>
      <t>.: +420 734632062</t>
    </r>
  </si>
  <si>
    <t>strana 1</t>
  </si>
  <si>
    <t>IČ: 26845687</t>
  </si>
  <si>
    <r>
      <rPr>
        <b/>
        <sz val="10"/>
        <color theme="1"/>
        <rFont val="Calibri"/>
        <family val="2"/>
        <charset val="238"/>
        <scheme val="minor"/>
      </rPr>
      <t>mail:</t>
    </r>
    <r>
      <rPr>
        <sz val="10"/>
        <color theme="1"/>
        <rFont val="Calibri"/>
        <family val="2"/>
        <scheme val="minor"/>
      </rPr>
      <t xml:space="preserve"> info@liftmont.cz</t>
    </r>
  </si>
  <si>
    <t>INFORMATIVNÍ PANEL PRO SNADNĚJŠÍ VYPLNĚNÍ FORMULÁŘE</t>
  </si>
  <si>
    <t>Nádražní 2459/35, 785 01  Šternberk</t>
  </si>
  <si>
    <t>Evidenční číslo poptávky/objednávky</t>
  </si>
  <si>
    <r>
      <t xml:space="preserve">Interní číslo zakázky LIFTMONT </t>
    </r>
    <r>
      <rPr>
        <b/>
        <sz val="8"/>
        <color rgb="FFFF0000"/>
        <rFont val="Calibri"/>
        <family val="2"/>
        <charset val="238"/>
        <scheme val="minor"/>
      </rPr>
      <t>(zákazník nevyplňuje)</t>
    </r>
  </si>
  <si>
    <t>Poptávající/objednatel</t>
  </si>
  <si>
    <t>Název společnosti</t>
  </si>
  <si>
    <t>IČ</t>
  </si>
  <si>
    <t>Ulice</t>
  </si>
  <si>
    <t>Číslo popisné</t>
  </si>
  <si>
    <t>Obec</t>
  </si>
  <si>
    <t>PSČ</t>
  </si>
  <si>
    <t>Telefon</t>
  </si>
  <si>
    <t>E-mail</t>
  </si>
  <si>
    <t>Kontaktní osoba</t>
  </si>
  <si>
    <t>Účel formuláře</t>
  </si>
  <si>
    <t>Typ šachetních dveří</t>
  </si>
  <si>
    <t>Data pro specikaci šachetních dveří</t>
  </si>
  <si>
    <r>
      <t>Počet kusů</t>
    </r>
    <r>
      <rPr>
        <b/>
        <sz val="10"/>
        <color theme="1"/>
        <rFont val="Calibri"/>
        <family val="2"/>
        <charset val="238"/>
        <scheme val="minor"/>
      </rPr>
      <t xml:space="preserve"> LEVÉ</t>
    </r>
    <r>
      <rPr>
        <sz val="10"/>
        <color theme="1"/>
        <rFont val="Calibri"/>
        <family val="2"/>
        <scheme val="minor"/>
      </rPr>
      <t xml:space="preserve"> provedení </t>
    </r>
  </si>
  <si>
    <r>
      <t>Počet kusů</t>
    </r>
    <r>
      <rPr>
        <b/>
        <sz val="10"/>
        <color theme="1"/>
        <rFont val="Calibri"/>
        <family val="2"/>
        <charset val="238"/>
        <scheme val="minor"/>
      </rPr>
      <t xml:space="preserve"> PRAVÉ</t>
    </r>
    <r>
      <rPr>
        <sz val="10"/>
        <color theme="1"/>
        <rFont val="Calibri"/>
        <family val="2"/>
        <scheme val="minor"/>
      </rPr>
      <t xml:space="preserve"> provedení </t>
    </r>
  </si>
  <si>
    <r>
      <t>(</t>
    </r>
    <r>
      <rPr>
        <b/>
        <sz val="8"/>
        <color theme="1"/>
        <rFont val="Calibri"/>
        <family val="2"/>
        <charset val="238"/>
        <scheme val="minor"/>
      </rPr>
      <t xml:space="preserve">pravé provedení - </t>
    </r>
    <r>
      <rPr>
        <sz val="8"/>
        <color theme="1"/>
        <rFont val="Calibri"/>
        <family val="2"/>
        <scheme val="minor"/>
      </rPr>
      <t>panty na pravé straně z pohledu nástupiště a naopak)</t>
    </r>
  </si>
  <si>
    <t xml:space="preserve">Způsob montáže </t>
  </si>
  <si>
    <t xml:space="preserve">DU dle ČSN EN 81-21 + A3 </t>
  </si>
  <si>
    <t xml:space="preserve">počet </t>
  </si>
  <si>
    <t>LEVÉ</t>
  </si>
  <si>
    <t>ks</t>
  </si>
  <si>
    <t>PRAVÉ</t>
  </si>
  <si>
    <t xml:space="preserve">Spínač dle ČSN EN 81-21 + A3 </t>
  </si>
  <si>
    <t>Šířka bočních zárubní (SR)</t>
  </si>
  <si>
    <t>mm</t>
  </si>
  <si>
    <t>Umístění dveřní uzávěrky</t>
  </si>
  <si>
    <t>Šířka dveřního křídla (SSD)</t>
  </si>
  <si>
    <t>Výška dveřního křídla (SVD)</t>
  </si>
  <si>
    <t>Otvor pro tlačítko</t>
  </si>
  <si>
    <t>Osa otvoru pro tlačítko (VTO)</t>
  </si>
  <si>
    <t>Poznámka</t>
  </si>
  <si>
    <t>Požární odolnost EW45</t>
  </si>
  <si>
    <r>
      <t xml:space="preserve">Data pro specifikaci otvoru pro tlačítko OT </t>
    </r>
    <r>
      <rPr>
        <sz val="8"/>
        <color rgb="FFFF0000"/>
        <rFont val="Calibri"/>
        <family val="2"/>
        <charset val="238"/>
        <scheme val="minor"/>
      </rPr>
      <t>( jestliže je požadován)</t>
    </r>
  </si>
  <si>
    <t>Průměr otvoru pro upevnění štítku (PO)</t>
  </si>
  <si>
    <t>Rozteč otvorů pro upevnění štítku (POR)</t>
  </si>
  <si>
    <t>Šířka otvoru pro tlačítko přivolávače (SOT)</t>
  </si>
  <si>
    <t>Výška otvoru pro tlačítko (VOT)</t>
  </si>
  <si>
    <t>Datum odeslání:</t>
  </si>
  <si>
    <t>Požadovaný datum dodání</t>
  </si>
  <si>
    <t>Podpis</t>
  </si>
  <si>
    <t>Atyp</t>
  </si>
  <si>
    <t>strana 2</t>
  </si>
  <si>
    <t>Formulář pro specifikaci barevného provedení šachetních dveří VDLM-S</t>
  </si>
  <si>
    <t>Vzorník RAL</t>
  </si>
  <si>
    <t>Povrchová úprava šachetních dveří je prováděna práškovým lakování  v 18 odstínech, podle stupnice RAL.</t>
  </si>
  <si>
    <t>Jiný barevný odstín dle dohody.</t>
  </si>
  <si>
    <t>A</t>
  </si>
  <si>
    <t>Boční a horní zárubeň</t>
  </si>
  <si>
    <t>RAL</t>
  </si>
  <si>
    <t>B</t>
  </si>
  <si>
    <t>Křídlo dveří</t>
  </si>
  <si>
    <t>C</t>
  </si>
  <si>
    <t>Rámeček prosklení</t>
  </si>
  <si>
    <t>D</t>
  </si>
  <si>
    <t>Madlo</t>
  </si>
  <si>
    <t>(vypište ve formuláři "A-Specifikace ŠD")</t>
  </si>
  <si>
    <t>Formulář pro specifikaci barevného provedení šachetních dveří VDLM-G</t>
  </si>
  <si>
    <t>Formulář pro specifikaci barevného provedení šachetních dveří VDLM-U</t>
  </si>
  <si>
    <t>RUČNÍ OTOČNÉ JEDNOKŘÍDLÉ ŠACHETNÍ DVEŘE</t>
  </si>
  <si>
    <t>VÝROBCE:</t>
  </si>
  <si>
    <t>LIFTMONT CZ s.r.o.</t>
  </si>
  <si>
    <t>TYP:</t>
  </si>
  <si>
    <t>VDLM - S; VDLM - G; VDLM - U</t>
  </si>
  <si>
    <t>PRODEJNÍ NÁZEV:</t>
  </si>
  <si>
    <t>ŠACHETNÍ DVEŘE – TYP – VÝROBNÍ PROVEDENÍ</t>
  </si>
  <si>
    <t>POUŽITÍ:</t>
  </si>
  <si>
    <t>Plnostěnné zakrytí otvorů šachty, které slouží jako vstupy do klece</t>
  </si>
  <si>
    <t>Dveřní spínač</t>
  </si>
  <si>
    <t>Dveřní závěs</t>
  </si>
  <si>
    <t>Dovírač typu ADITECH</t>
  </si>
  <si>
    <t>Kotevní místa</t>
  </si>
  <si>
    <t>Dveřní uzávěrka</t>
  </si>
  <si>
    <t>Otvor pro ovladač</t>
  </si>
  <si>
    <t>SŠD</t>
  </si>
  <si>
    <t>Šířka křídla</t>
  </si>
  <si>
    <t>SVD</t>
  </si>
  <si>
    <t>Výška křídla</t>
  </si>
  <si>
    <t>VDU1</t>
  </si>
  <si>
    <t>Umístění DU</t>
  </si>
  <si>
    <t>VDU2</t>
  </si>
  <si>
    <t>ŠR</t>
  </si>
  <si>
    <t>Šířka zárubní</t>
  </si>
  <si>
    <t>VP</t>
  </si>
  <si>
    <t>Výška nadpraží</t>
  </si>
  <si>
    <t>ZAŘÍZENÍ – charakteristika</t>
  </si>
  <si>
    <t>šachetní dveře kovové, jednokřídlé, zavírající se samočinně</t>
  </si>
  <si>
    <t>ÚČEL POUŽITÍ</t>
  </si>
  <si>
    <t>Slouží k zakrytí přístupových otvorů ve stěnách šachty výtahu</t>
  </si>
  <si>
    <t>VÝROBNÍ PROVEDENÍ</t>
  </si>
  <si>
    <t>-          provedení je pravé, tj. dveřní závěsy vpravo při pohledu z nástupiště</t>
  </si>
  <si>
    <t>-          provedení je levé, tj. dveřní závěsy vlevo při pohledu z nástupiště</t>
  </si>
  <si>
    <t>-          otvory pro tlačítka v zárubni se provádí podle požadavků zákazníka-typové je rozměrů 55x136 mm (A)</t>
  </si>
  <si>
    <t>-          světlá výška dveří (SVD) je vždy stejná, tj. 2000mm</t>
  </si>
  <si>
    <t>-          provedení pro mokrou montáž (v dodávce je 8 ks kotev)</t>
  </si>
  <si>
    <t>-          provedení do portálu (bez kotev), ale s přípravou na spojení s novým bočním a horním portálem</t>
  </si>
  <si>
    <t>-          průhledové vrstvené nebo kouřové sklo v křídle šachetních dveří</t>
  </si>
  <si>
    <t>-          kovový rámeček průhledového okénka je s povrchovou úpravou černý komaxit</t>
  </si>
  <si>
    <t>-          tvarované trubkové madlo dveří má povrchovou úpravu černý komaxit</t>
  </si>
  <si>
    <t>-          dveřní uzávěrka je použita DU 4 –W/U nebo DU 4 –W-A/1</t>
  </si>
  <si>
    <t>-          dovírač typu ADITECH standart G40N nebo Geze 2V</t>
  </si>
  <si>
    <t>FUNKCE</t>
  </si>
  <si>
    <t>Šachetní dveře po odjištění dveřní uzávěrky se otvírají zevnitř šachty tlakem ruky na dveřní křídlo.</t>
  </si>
  <si>
    <t>Na venkovní straně šachty, tahem ruky za madlo.</t>
  </si>
  <si>
    <t xml:space="preserve">Zavíraní se děje samostatně pomocí zavírače a konečný pohyb je tlumen jedinečným způsobem, který docílí </t>
  </si>
  <si>
    <t>i dovření křídel dveří bez nárazu. Tímto je docíleno velmi nízké hladiny hluku.</t>
  </si>
  <si>
    <t>POVRCHOVÁ ÚPRAVA</t>
  </si>
  <si>
    <t xml:space="preserve">Povrchová úprava celých šachetních dveří je prováděna komaxitem podle vzorkovníku v 15 odstínech, podle </t>
  </si>
  <si>
    <t>stupnice RAL. Rozlišení odstínění je možné po dohodě.</t>
  </si>
  <si>
    <t>DODÁVKA – rozsah</t>
  </si>
  <si>
    <t>-</t>
  </si>
  <si>
    <t>šachetní dveře se expedují kompletní s povrchovou úpravou KOMAXIT</t>
  </si>
  <si>
    <t>paleta obsahuje vždy jednu zakázku, max. 10 ks</t>
  </si>
  <si>
    <t>na přání zákazníka je možno umístit více zakázek</t>
  </si>
  <si>
    <t>váha jednoho ks komplet dveří je cca 70kg</t>
  </si>
  <si>
    <t>PŘÍSLUŠENSTVÍ</t>
  </si>
  <si>
    <t>Sada kotev pro mokrou montáž a klíč nouzového otvírání.</t>
  </si>
  <si>
    <t>PORTÁLAY</t>
  </si>
  <si>
    <t xml:space="preserve">Nové šachetní dveře lze u šachet, které jsou provedeny jako ocelová konstrukce, doplnit čelní stěnu </t>
  </si>
  <si>
    <t>v nástupišti novými portály. Jiný způsob, je možno provést širší boční zárubně šachetních dveří (230mm)</t>
  </si>
  <si>
    <t xml:space="preserve"> a provést zakrytí horní části šachty nad dveřmi.</t>
  </si>
  <si>
    <t>NETYPOVÁ PROVEDENÍ</t>
  </si>
  <si>
    <t xml:space="preserve">Netypová řešení je možné dohodnout jak v rozměrech, tak i v ostatních úpravách. Minimální šířka bočních </t>
  </si>
  <si>
    <t xml:space="preserve"> zárubní je 95mm (šířka DU), maximální je (230mm).</t>
  </si>
  <si>
    <t>MONTÁŽNÍ NÁVOD</t>
  </si>
  <si>
    <t>funkčnost šachetních dveří je po ukončení výroby seřízena a odzkoušena</t>
  </si>
  <si>
    <t>šachetní dveře VDLM se usazují po upevnění ve stěně šachty v celku (tj. bez demontáže křídla dveří)</t>
  </si>
  <si>
    <t>při usazení šachetních dveří při montáži do přípustných otvorů ve stěnách musí být dodrženy tyto zádady</t>
  </si>
  <si>
    <t>a) zárubeň musí být ve svislici k podlaze nástupiště</t>
  </si>
  <si>
    <t>b) práh musí být ve vodorovné poloze</t>
  </si>
  <si>
    <t>c) upevnění prahu a zárubní musí být do stěn šachty provedeno kvalitně a s jistotou, že nedojde k jejich uvolnění</t>
  </si>
  <si>
    <t xml:space="preserve">před montáží je nutné provést kontrolu všech částí šachetních dveří, zda nedošlo při transportu nebo jiné </t>
  </si>
  <si>
    <t>manipulaci, k jejich poškození nebo uvolnění. Především u dveřní uzávěrky a bezpečnostního spínače SV 4</t>
  </si>
  <si>
    <t>po montáži šachetních dveří je nutné provést kontrolu vůle a vysunutí:</t>
  </si>
  <si>
    <t xml:space="preserve">d) vůle mezi trnem ovládacího protikusu OP-01.0000/1 a nevysunutého kontrolního čepu dveřní uzávěrky, musí </t>
  </si>
  <si>
    <t xml:space="preserve">     odpovídat rozměrů a technickým parametrům výrobce</t>
  </si>
  <si>
    <t xml:space="preserve">e) vysunutí kontrolního čepu dveřní uzávěrky do ovládacího protikusu OP-01.0000/1. Vysunutí musí odpovídat </t>
  </si>
  <si>
    <t xml:space="preserve">     rozměrům a technickým parametrům výrobce a ČSN EN 81-1 čl. 7.73.1.1</t>
  </si>
  <si>
    <t xml:space="preserve">po montáži šachetních dveří neprodleně zapsat do montážního deníku (nebo stavebního deníku) ukončení </t>
  </si>
  <si>
    <t>montáže a výsledek kontrol, provedených podle tohoto montážního návodu, nebo jiných předpisů, které to</t>
  </si>
  <si>
    <t>požadují.</t>
  </si>
  <si>
    <t>MAZÁNÍ ZÁVĚSU DVEŘÍ</t>
  </si>
  <si>
    <t>1x za rok provozu je nutné provézt promazání závěsů dveří</t>
  </si>
  <si>
    <t>dveře se otevřou do maximální pozice</t>
  </si>
  <si>
    <t>mazání se provede otvorem zezadu v otočném závěsu křídla</t>
  </si>
  <si>
    <t>mazadlo: olej – WD 40</t>
  </si>
  <si>
    <r>
      <t xml:space="preserve">Výška horní zárubně </t>
    </r>
    <r>
      <rPr>
        <sz val="5"/>
        <color theme="1"/>
        <rFont val="Calibri"/>
        <family val="2"/>
        <charset val="238"/>
        <scheme val="minor"/>
      </rPr>
      <t>nadpraží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(VP)</t>
    </r>
  </si>
  <si>
    <t>(vypište ve formuláři "A-definice SD")</t>
  </si>
  <si>
    <t xml:space="preserve">LIFTMONT CZ s.r.o. </t>
  </si>
  <si>
    <t>Zákazník</t>
  </si>
  <si>
    <t>Termín dodání</t>
  </si>
  <si>
    <t>Platební podmínky</t>
  </si>
  <si>
    <t>po podpisu smlouvy</t>
  </si>
  <si>
    <t>splatnost</t>
  </si>
  <si>
    <t>dnů</t>
  </si>
  <si>
    <t>po odeslání zakázky</t>
  </si>
  <si>
    <t>Cena díla</t>
  </si>
  <si>
    <t>Cena s DPH</t>
  </si>
  <si>
    <t>Olomouc</t>
  </si>
  <si>
    <t>Ing. Jiří Kvapil</t>
  </si>
  <si>
    <t>LIFTMONT CZ  s r.o.</t>
  </si>
  <si>
    <t>Adresa</t>
  </si>
  <si>
    <t>Nabídka číslo</t>
  </si>
  <si>
    <t>Cenová nabídka</t>
  </si>
  <si>
    <t xml:space="preserve">z ceny díla </t>
  </si>
  <si>
    <t>z ceny díla</t>
  </si>
  <si>
    <t>Cena be DPH</t>
  </si>
  <si>
    <t>DPH 21%</t>
  </si>
  <si>
    <t>1 ks</t>
  </si>
  <si>
    <t>Množstevní sleva</t>
  </si>
  <si>
    <t>Záruka</t>
  </si>
  <si>
    <t>60 měsíců od data expedice</t>
  </si>
  <si>
    <t>Cena je uvedena EX WORKS Šternberk</t>
  </si>
  <si>
    <t>V ceně</t>
  </si>
  <si>
    <t>kompletní ŠD dle specifikace</t>
  </si>
  <si>
    <t>balící materiál</t>
  </si>
  <si>
    <t>nevratná paleta</t>
  </si>
  <si>
    <t>2 ks nouzových klíčů</t>
  </si>
  <si>
    <t>Fakturační podklad</t>
  </si>
  <si>
    <t>Zakázka číslo</t>
  </si>
  <si>
    <t>korespondenčí</t>
  </si>
  <si>
    <t>adresa</t>
  </si>
  <si>
    <t>fakturační</t>
  </si>
  <si>
    <t xml:space="preserve">Sazba DPH </t>
  </si>
  <si>
    <t>Záruční list</t>
  </si>
  <si>
    <t>Záruční doba v měsících</t>
  </si>
  <si>
    <t>Záruční doba se uplatňuje od data</t>
  </si>
  <si>
    <t>Zaruční doba končí po uplynutí</t>
  </si>
  <si>
    <t>měsíců od data expedice</t>
  </si>
  <si>
    <t>Záruční podmínky:</t>
  </si>
  <si>
    <t>1.     Zařízení je provozováno v souladu s podmínkami uvedenými v "Návod na údržbu_ŠD_VDLM",</t>
  </si>
  <si>
    <t>který je nedílnou součástí dodávky.</t>
  </si>
  <si>
    <t xml:space="preserve">2.     Zařízení je servisováno v souladu s platnými ČSN zejména pak s ČSN 27 4002 a ČSN 27 4007. </t>
  </si>
  <si>
    <t>Záruka se nevztahuje na vady způsobené:</t>
  </si>
  <si>
    <t>1.</t>
  </si>
  <si>
    <t>chybnou obsluhou</t>
  </si>
  <si>
    <t>2.</t>
  </si>
  <si>
    <t>neoprávněným zásahem třetí osoby</t>
  </si>
  <si>
    <t>3.</t>
  </si>
  <si>
    <t>vandalismem</t>
  </si>
  <si>
    <t>4.</t>
  </si>
  <si>
    <t>živelnou pohromou (požárem, vodou, povodní, a jiné)</t>
  </si>
  <si>
    <t>Výrobek typové označení</t>
  </si>
  <si>
    <t>Dodávka obsahuje:</t>
  </si>
  <si>
    <t>Balící materiál - nevratný</t>
  </si>
  <si>
    <t>Transportní paleta - nevratná</t>
  </si>
  <si>
    <t>Návod na údržbu_ŠD_VDLM-4_2016</t>
  </si>
  <si>
    <t>Prohlášení o shodě na výrobek</t>
  </si>
  <si>
    <t>Dodací list</t>
  </si>
  <si>
    <t>Počet ks</t>
  </si>
  <si>
    <t>Dodací (expediční) list</t>
  </si>
  <si>
    <t>Odeslal:</t>
  </si>
  <si>
    <t>dne:</t>
  </si>
  <si>
    <t>Převzal:</t>
  </si>
  <si>
    <t>Jméno a podpis</t>
  </si>
  <si>
    <t>Ceník šachetních dveří VDLM</t>
  </si>
  <si>
    <t>provedení</t>
  </si>
  <si>
    <t>S</t>
  </si>
  <si>
    <t>Švětla šířka šachetních dveří</t>
  </si>
  <si>
    <r>
      <rPr>
        <b/>
        <i/>
        <sz val="10"/>
        <color theme="1"/>
        <rFont val="Calibri"/>
        <family val="2"/>
        <charset val="238"/>
        <scheme val="minor"/>
      </rPr>
      <t xml:space="preserve">Cena bez DPH    </t>
    </r>
    <r>
      <rPr>
        <i/>
        <sz val="10"/>
        <color theme="1"/>
        <rFont val="Calibri"/>
        <family val="2"/>
        <charset val="238"/>
        <scheme val="minor"/>
      </rPr>
      <t xml:space="preserve">                      (1 až 10 ks/měsíc)</t>
    </r>
  </si>
  <si>
    <r>
      <rPr>
        <b/>
        <i/>
        <sz val="10"/>
        <color theme="1"/>
        <rFont val="Calibri"/>
        <family val="2"/>
        <charset val="238"/>
        <scheme val="minor"/>
      </rPr>
      <t xml:space="preserve">Cena bez DPH    </t>
    </r>
    <r>
      <rPr>
        <i/>
        <sz val="10"/>
        <color theme="1"/>
        <rFont val="Calibri"/>
        <family val="2"/>
        <charset val="238"/>
        <scheme val="minor"/>
      </rPr>
      <t xml:space="preserve">                     (11 až 50 ks/měsíc)</t>
    </r>
  </si>
  <si>
    <r>
      <rPr>
        <b/>
        <i/>
        <sz val="10"/>
        <color theme="1"/>
        <rFont val="Calibri"/>
        <family val="2"/>
        <charset val="238"/>
        <scheme val="minor"/>
      </rPr>
      <t xml:space="preserve">Cena bez DPH    </t>
    </r>
    <r>
      <rPr>
        <i/>
        <sz val="10"/>
        <color theme="1"/>
        <rFont val="Calibri"/>
        <family val="2"/>
        <charset val="238"/>
        <scheme val="minor"/>
      </rPr>
      <t xml:space="preserve">                (50 a a více ks/měsíc)</t>
    </r>
  </si>
  <si>
    <t>[mm]</t>
  </si>
  <si>
    <t>[Kč]</t>
  </si>
  <si>
    <t>U</t>
  </si>
  <si>
    <t>G</t>
  </si>
  <si>
    <r>
      <t xml:space="preserve">Barevné provedení RAL v odstínech dle tohoto ceníku (provedení </t>
    </r>
    <r>
      <rPr>
        <b/>
        <sz val="10"/>
        <color rgb="FFFF0000"/>
        <rFont val="Calibri"/>
        <family val="2"/>
        <charset val="238"/>
        <scheme val="minor"/>
      </rPr>
      <t>S</t>
    </r>
    <r>
      <rPr>
        <b/>
        <sz val="10"/>
        <color theme="1"/>
        <rFont val="Calibri"/>
        <family val="2"/>
        <charset val="238"/>
        <scheme val="minor"/>
      </rPr>
      <t>;</t>
    </r>
    <r>
      <rPr>
        <b/>
        <sz val="10"/>
        <color rgb="FFFF0000"/>
        <rFont val="Calibri"/>
        <family val="2"/>
        <charset val="238"/>
        <scheme val="minor"/>
      </rPr>
      <t>G</t>
    </r>
    <r>
      <rPr>
        <b/>
        <sz val="10"/>
        <color theme="1"/>
        <rFont val="Calibri"/>
        <family val="2"/>
        <charset val="238"/>
        <scheme val="minor"/>
      </rPr>
      <t>;</t>
    </r>
    <r>
      <rPr>
        <b/>
        <sz val="10"/>
        <color rgb="FFFF0000"/>
        <rFont val="Calibri"/>
        <family val="2"/>
        <charset val="238"/>
        <scheme val="minor"/>
      </rPr>
      <t>U</t>
    </r>
    <r>
      <rPr>
        <b/>
        <sz val="10"/>
        <color theme="1"/>
        <rFont val="Calibri"/>
        <family val="2"/>
        <charset val="238"/>
        <scheme val="minor"/>
      </rPr>
      <t>)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sz val="10"/>
        <color theme="1"/>
        <rFont val="Calibri"/>
        <family val="2"/>
        <charset val="238"/>
        <scheme val="minor"/>
      </rPr>
      <t>bez příplatku</t>
    </r>
  </si>
  <si>
    <r>
      <t xml:space="preserve">Požární odolnost EW45 (provedení </t>
    </r>
    <r>
      <rPr>
        <b/>
        <sz val="10"/>
        <color rgb="FFFF0000"/>
        <rFont val="Calibri"/>
        <family val="2"/>
        <charset val="238"/>
        <scheme val="minor"/>
      </rPr>
      <t>S</t>
    </r>
    <r>
      <rPr>
        <b/>
        <sz val="10"/>
        <color theme="1"/>
        <rFont val="Calibri"/>
        <family val="2"/>
        <charset val="238"/>
        <scheme val="minor"/>
      </rPr>
      <t>)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sz val="10"/>
        <color theme="1"/>
        <rFont val="Calibri"/>
        <family val="2"/>
        <charset val="238"/>
        <scheme val="minor"/>
      </rPr>
      <t>bez příplatku</t>
    </r>
  </si>
  <si>
    <t xml:space="preserve">bezpečnostní spínač dle ČSN EN 81-21čl.3.3 a dle  ČSN EN 81-21 + A3 </t>
  </si>
  <si>
    <t>+ 480 Kč/ks</t>
  </si>
  <si>
    <t>Cena obsahuje</t>
  </si>
  <si>
    <t xml:space="preserve">odzkoušené a seřízené kompletní  šach. dveře </t>
  </si>
  <si>
    <t>nevratnou paletu</t>
  </si>
  <si>
    <t>certifikáty a prohlášení o shodě.</t>
  </si>
  <si>
    <t xml:space="preserve">na dodané díly 60 měsíců od data vyskladnění (datum na dodacím listu).    </t>
  </si>
  <si>
    <t>Dodací lhůta</t>
  </si>
  <si>
    <t>4 týdny od data obdržení objednávky</t>
  </si>
  <si>
    <t>(Data vyplňte na formuláři "A-DEFINICE SD")</t>
  </si>
  <si>
    <t>(Data vyplňte na formuláři "-DEFINICE SD")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</si>
</sst>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Kč&quot;"/>
    <numFmt numFmtId="165" formatCode="0.0%"/>
  </numFmts>
  <fonts count="6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8"/>
      <color theme="1"/>
      <name val="Calibri"/>
      <family val="2"/>
      <charset val="238"/>
      <scheme val="minor"/>
    </font>
    <font>
      <sz val="1"/>
      <color theme="1"/>
      <name val="Calibri"/>
      <family val="2"/>
      <scheme val="minor"/>
    </font>
    <font>
      <b/>
      <sz val="28"/>
      <color rgb="FFFF0000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"/>
      <color rgb="FF92D05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sz val="8"/>
      <color rgb="FFFF0000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sz val="1"/>
      <color rgb="FF92D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0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color rgb="FF000000"/>
      <name val="Segoe UI"/>
      <family val="2"/>
      <charset val="238"/>
    </font>
    <font>
      <sz val="11"/>
      <color rgb="FFFFFF00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5" tint="-0.499984740745262"/>
      <name val="Calibri"/>
      <family val="2"/>
      <charset val="238"/>
      <scheme val="minor"/>
    </font>
    <font>
      <b/>
      <sz val="20"/>
      <color rgb="FF00B050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12"/>
      <name val="Arial CE"/>
      <charset val="238"/>
    </font>
    <font>
      <b/>
      <i/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 CE"/>
      <charset val="238"/>
    </font>
    <font>
      <i/>
      <sz val="10"/>
      <color rgb="FFFF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29">
    <xf numFmtId="0" fontId="0" fillId="0" borderId="0" xfId="0"/>
    <xf numFmtId="0" fontId="0" fillId="2" borderId="0" xfId="0" applyFill="1" applyProtection="1">
      <protection hidden="1"/>
    </xf>
    <xf numFmtId="0" fontId="3" fillId="2" borderId="0" xfId="0" applyFont="1" applyFill="1" applyProtection="1">
      <protection hidden="1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 applyAlignment="1">
      <alignment vertical="center"/>
    </xf>
    <xf numFmtId="0" fontId="8" fillId="3" borderId="0" xfId="0" applyFont="1" applyFill="1"/>
    <xf numFmtId="0" fontId="10" fillId="3" borderId="0" xfId="0" applyFont="1" applyFill="1"/>
    <xf numFmtId="0" fontId="0" fillId="4" borderId="0" xfId="0" applyFill="1"/>
    <xf numFmtId="0" fontId="0" fillId="2" borderId="0" xfId="0" applyFill="1"/>
    <xf numFmtId="0" fontId="9" fillId="3" borderId="0" xfId="0" applyFont="1" applyFill="1"/>
    <xf numFmtId="0" fontId="11" fillId="4" borderId="0" xfId="0" applyFont="1" applyFill="1"/>
    <xf numFmtId="0" fontId="0" fillId="6" borderId="0" xfId="0" applyFill="1"/>
    <xf numFmtId="0" fontId="7" fillId="6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left" vertical="center"/>
    </xf>
    <xf numFmtId="0" fontId="3" fillId="2" borderId="0" xfId="0" applyFont="1" applyFill="1" applyProtection="1">
      <protection locked="0" hidden="1"/>
    </xf>
    <xf numFmtId="0" fontId="15" fillId="3" borderId="0" xfId="0" applyFont="1" applyFill="1" applyAlignment="1">
      <alignment horizontal="left" vertical="center"/>
    </xf>
    <xf numFmtId="0" fontId="17" fillId="3" borderId="0" xfId="0" applyFont="1" applyFill="1" applyAlignment="1">
      <alignment horizontal="left"/>
    </xf>
    <xf numFmtId="0" fontId="14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0" fillId="4" borderId="0" xfId="0" applyFill="1" applyProtection="1">
      <protection hidden="1"/>
    </xf>
    <xf numFmtId="0" fontId="0" fillId="0" borderId="0" xfId="0" applyFill="1"/>
    <xf numFmtId="0" fontId="20" fillId="2" borderId="0" xfId="0" applyFont="1" applyFill="1" applyProtection="1">
      <protection locked="0" hidden="1"/>
    </xf>
    <xf numFmtId="0" fontId="4" fillId="3" borderId="0" xfId="0" applyFont="1" applyFill="1" applyBorder="1" applyAlignment="1" applyProtection="1">
      <alignment horizontal="left" vertical="center"/>
      <protection locked="0" hidden="1"/>
    </xf>
    <xf numFmtId="0" fontId="14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/>
    </xf>
    <xf numFmtId="0" fontId="21" fillId="8" borderId="4" xfId="0" applyFont="1" applyFill="1" applyBorder="1" applyAlignment="1" applyProtection="1">
      <alignment horizontal="left"/>
      <protection locked="0" hidden="1"/>
    </xf>
    <xf numFmtId="0" fontId="9" fillId="3" borderId="5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left"/>
    </xf>
    <xf numFmtId="0" fontId="22" fillId="3" borderId="8" xfId="0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8" fillId="3" borderId="8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center"/>
    </xf>
    <xf numFmtId="0" fontId="0" fillId="3" borderId="0" xfId="0" applyFill="1" applyBorder="1"/>
    <xf numFmtId="0" fontId="24" fillId="3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26" fillId="3" borderId="2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0" fontId="0" fillId="3" borderId="2" xfId="0" applyFill="1" applyBorder="1"/>
    <xf numFmtId="0" fontId="27" fillId="8" borderId="3" xfId="0" applyFont="1" applyFill="1" applyBorder="1" applyAlignment="1">
      <alignment horizontal="left"/>
    </xf>
    <xf numFmtId="0" fontId="24" fillId="3" borderId="0" xfId="0" applyFont="1" applyFill="1" applyAlignment="1">
      <alignment horizontal="left"/>
    </xf>
    <xf numFmtId="0" fontId="28" fillId="3" borderId="0" xfId="0" applyFont="1" applyFill="1" applyBorder="1" applyAlignment="1" applyProtection="1">
      <alignment vertical="center"/>
      <protection hidden="1"/>
    </xf>
    <xf numFmtId="0" fontId="8" fillId="3" borderId="0" xfId="0" applyFont="1" applyFill="1" applyBorder="1" applyAlignment="1" applyProtection="1">
      <alignment horizontal="left" vertical="center"/>
      <protection hidden="1"/>
    </xf>
    <xf numFmtId="0" fontId="29" fillId="3" borderId="2" xfId="0" applyFont="1" applyFill="1" applyBorder="1" applyAlignment="1">
      <alignment horizontal="left" vertical="center"/>
    </xf>
    <xf numFmtId="0" fontId="32" fillId="8" borderId="3" xfId="0" applyFont="1" applyFill="1" applyBorder="1" applyProtection="1">
      <protection locked="0" hidden="1"/>
    </xf>
    <xf numFmtId="0" fontId="30" fillId="5" borderId="10" xfId="0" applyFont="1" applyFill="1" applyBorder="1" applyAlignment="1" applyProtection="1">
      <alignment horizontal="left" vertical="center"/>
      <protection locked="0" hidden="1"/>
    </xf>
    <xf numFmtId="0" fontId="0" fillId="5" borderId="10" xfId="0" applyFill="1" applyBorder="1" applyProtection="1">
      <protection locked="0" hidden="1"/>
    </xf>
    <xf numFmtId="0" fontId="8" fillId="3" borderId="0" xfId="0" applyFont="1" applyFill="1" applyAlignment="1">
      <alignment horizontal="right" vertical="center"/>
    </xf>
    <xf numFmtId="0" fontId="11" fillId="3" borderId="0" xfId="0" applyFont="1" applyFill="1" applyAlignment="1" applyProtection="1">
      <alignment horizontal="left"/>
      <protection locked="0" hidden="1"/>
    </xf>
    <xf numFmtId="0" fontId="0" fillId="2" borderId="0" xfId="0" applyFill="1" applyProtection="1">
      <protection locked="0" hidden="1"/>
    </xf>
    <xf numFmtId="0" fontId="8" fillId="3" borderId="0" xfId="0" applyFont="1" applyFill="1" applyAlignment="1" applyProtection="1">
      <alignment horizontal="left"/>
      <protection hidden="1"/>
    </xf>
    <xf numFmtId="0" fontId="28" fillId="3" borderId="0" xfId="0" applyFont="1" applyFill="1" applyAlignment="1" applyProtection="1">
      <alignment horizontal="left" vertical="center"/>
      <protection hidden="1"/>
    </xf>
    <xf numFmtId="0" fontId="26" fillId="3" borderId="0" xfId="0" applyFont="1" applyFill="1" applyAlignment="1" applyProtection="1">
      <alignment horizontal="left" vertical="center"/>
      <protection hidden="1"/>
    </xf>
    <xf numFmtId="0" fontId="11" fillId="8" borderId="3" xfId="0" applyFont="1" applyFill="1" applyBorder="1" applyProtection="1">
      <protection locked="0" hidden="1"/>
    </xf>
    <xf numFmtId="0" fontId="8" fillId="3" borderId="0" xfId="0" applyFont="1" applyFill="1" applyAlignment="1" applyProtection="1">
      <alignment horizontal="left"/>
      <protection locked="0" hidden="1"/>
    </xf>
    <xf numFmtId="0" fontId="33" fillId="4" borderId="0" xfId="0" applyFont="1" applyFill="1" applyProtection="1">
      <protection hidden="1"/>
    </xf>
    <xf numFmtId="0" fontId="33" fillId="2" borderId="0" xfId="0" applyFont="1" applyFill="1" applyProtection="1">
      <protection hidden="1"/>
    </xf>
    <xf numFmtId="0" fontId="33" fillId="2" borderId="0" xfId="0" applyFont="1" applyFill="1"/>
    <xf numFmtId="0" fontId="21" fillId="8" borderId="0" xfId="0" applyFont="1" applyFill="1" applyBorder="1" applyAlignment="1" applyProtection="1">
      <alignment horizontal="left"/>
      <protection locked="0" hidden="1"/>
    </xf>
    <xf numFmtId="0" fontId="0" fillId="3" borderId="2" xfId="0" applyFill="1" applyBorder="1" applyAlignment="1">
      <alignment vertical="center"/>
    </xf>
    <xf numFmtId="0" fontId="21" fillId="3" borderId="3" xfId="0" applyFont="1" applyFill="1" applyBorder="1" applyAlignment="1" applyProtection="1">
      <alignment horizontal="left"/>
      <protection locked="0" hidden="1"/>
    </xf>
    <xf numFmtId="0" fontId="0" fillId="2" borderId="0" xfId="0" applyFill="1" applyBorder="1" applyProtection="1">
      <protection hidden="1"/>
    </xf>
    <xf numFmtId="0" fontId="0" fillId="2" borderId="0" xfId="0" applyFill="1" applyBorder="1"/>
    <xf numFmtId="0" fontId="0" fillId="3" borderId="0" xfId="0" applyFill="1" applyProtection="1">
      <protection hidden="1"/>
    </xf>
    <xf numFmtId="0" fontId="8" fillId="3" borderId="0" xfId="0" applyFont="1" applyFill="1" applyAlignment="1" applyProtection="1">
      <alignment horizontal="left" vertical="center"/>
      <protection hidden="1"/>
    </xf>
    <xf numFmtId="0" fontId="8" fillId="8" borderId="0" xfId="0" applyFont="1" applyFill="1" applyAlignment="1" applyProtection="1">
      <alignment horizontal="left"/>
      <protection locked="0" hidden="1"/>
    </xf>
    <xf numFmtId="0" fontId="33" fillId="4" borderId="0" xfId="0" applyFont="1" applyFill="1"/>
    <xf numFmtId="0" fontId="9" fillId="2" borderId="0" xfId="0" applyFont="1" applyFill="1" applyProtection="1">
      <protection hidden="1"/>
    </xf>
    <xf numFmtId="0" fontId="35" fillId="2" borderId="0" xfId="0" applyFont="1" applyFill="1" applyProtection="1">
      <protection locked="0" hidden="1"/>
    </xf>
    <xf numFmtId="0" fontId="9" fillId="3" borderId="0" xfId="0" applyFont="1" applyFill="1" applyAlignment="1">
      <alignment horizontal="left"/>
    </xf>
    <xf numFmtId="0" fontId="11" fillId="3" borderId="0" xfId="0" applyFont="1" applyFill="1" applyAlignment="1" applyProtection="1">
      <alignment horizontal="left"/>
      <protection hidden="1"/>
    </xf>
    <xf numFmtId="0" fontId="9" fillId="4" borderId="0" xfId="0" applyFont="1" applyFill="1" applyProtection="1">
      <protection hidden="1"/>
    </xf>
    <xf numFmtId="0" fontId="9" fillId="4" borderId="0" xfId="0" applyFont="1" applyFill="1"/>
    <xf numFmtId="0" fontId="36" fillId="4" borderId="0" xfId="0" applyFont="1" applyFill="1"/>
    <xf numFmtId="0" fontId="36" fillId="2" borderId="0" xfId="0" applyFont="1" applyFill="1"/>
    <xf numFmtId="0" fontId="9" fillId="2" borderId="0" xfId="0" applyFont="1" applyFill="1" applyBorder="1" applyProtection="1">
      <protection hidden="1"/>
    </xf>
    <xf numFmtId="0" fontId="9" fillId="2" borderId="0" xfId="0" applyFont="1" applyFill="1" applyBorder="1"/>
    <xf numFmtId="0" fontId="9" fillId="0" borderId="0" xfId="0" applyFont="1"/>
    <xf numFmtId="0" fontId="8" fillId="3" borderId="2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3" borderId="11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0" fillId="5" borderId="14" xfId="0" applyFill="1" applyBorder="1" applyProtection="1">
      <protection hidden="1"/>
    </xf>
    <xf numFmtId="0" fontId="0" fillId="5" borderId="14" xfId="0" applyFill="1" applyBorder="1"/>
    <xf numFmtId="0" fontId="0" fillId="5" borderId="10" xfId="0" applyFill="1" applyBorder="1" applyProtection="1">
      <protection hidden="1"/>
    </xf>
    <xf numFmtId="0" fontId="0" fillId="5" borderId="10" xfId="0" applyFill="1" applyBorder="1"/>
    <xf numFmtId="0" fontId="4" fillId="3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0" fillId="9" borderId="0" xfId="0" applyFill="1" applyProtection="1">
      <protection hidden="1"/>
    </xf>
    <xf numFmtId="0" fontId="41" fillId="9" borderId="0" xfId="0" applyFont="1" applyFill="1" applyProtection="1">
      <protection locked="0"/>
    </xf>
    <xf numFmtId="0" fontId="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10" borderId="0" xfId="0" applyFill="1" applyProtection="1">
      <protection hidden="1"/>
    </xf>
    <xf numFmtId="0" fontId="0" fillId="0" borderId="0" xfId="0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0" fillId="11" borderId="0" xfId="0" applyFill="1" applyProtection="1">
      <protection hidden="1"/>
    </xf>
    <xf numFmtId="0" fontId="7" fillId="11" borderId="0" xfId="0" applyFont="1" applyFill="1" applyAlignment="1" applyProtection="1">
      <alignment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43" fillId="10" borderId="0" xfId="0" applyFont="1" applyFill="1" applyProtection="1">
      <protection hidden="1"/>
    </xf>
    <xf numFmtId="0" fontId="3" fillId="2" borderId="0" xfId="0" applyFont="1" applyFill="1" applyProtection="1">
      <protection locked="0"/>
    </xf>
    <xf numFmtId="0" fontId="17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8" fillId="10" borderId="0" xfId="0" applyFont="1" applyFill="1" applyAlignment="1">
      <alignment horizontal="left"/>
    </xf>
    <xf numFmtId="0" fontId="0" fillId="10" borderId="0" xfId="0" applyFill="1"/>
    <xf numFmtId="0" fontId="11" fillId="10" borderId="0" xfId="0" applyFont="1" applyFill="1"/>
    <xf numFmtId="0" fontId="0" fillId="9" borderId="0" xfId="0" applyFill="1"/>
    <xf numFmtId="0" fontId="11" fillId="9" borderId="0" xfId="0" applyFont="1" applyFill="1"/>
    <xf numFmtId="0" fontId="14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left" vertical="center"/>
    </xf>
    <xf numFmtId="0" fontId="17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locked="0" hidden="1"/>
    </xf>
    <xf numFmtId="0" fontId="44" fillId="0" borderId="0" xfId="0" applyFont="1" applyAlignment="1" applyProtection="1">
      <alignment horizontal="left" vertical="center"/>
      <protection hidden="1"/>
    </xf>
    <xf numFmtId="0" fontId="44" fillId="0" borderId="0" xfId="0" applyFont="1" applyProtection="1">
      <protection hidden="1"/>
    </xf>
    <xf numFmtId="0" fontId="0" fillId="0" borderId="0" xfId="0" applyProtection="1">
      <protection locked="0" hidden="1"/>
    </xf>
    <xf numFmtId="0" fontId="7" fillId="0" borderId="27" xfId="0" applyFont="1" applyFill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protection locked="0" hidden="1"/>
    </xf>
    <xf numFmtId="0" fontId="4" fillId="0" borderId="11" xfId="0" applyFont="1" applyBorder="1" applyAlignment="1" applyProtection="1">
      <alignment horizontal="left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2" fillId="9" borderId="0" xfId="0" applyFont="1" applyFill="1" applyAlignment="1">
      <alignment vertical="center" textRotation="180"/>
    </xf>
    <xf numFmtId="0" fontId="33" fillId="9" borderId="0" xfId="0" applyFont="1" applyFill="1"/>
    <xf numFmtId="0" fontId="41" fillId="0" borderId="0" xfId="0" applyFont="1" applyProtection="1">
      <protection locked="0"/>
    </xf>
    <xf numFmtId="0" fontId="52" fillId="9" borderId="0" xfId="0" applyFont="1" applyFill="1" applyProtection="1">
      <protection locked="0"/>
    </xf>
    <xf numFmtId="0" fontId="3" fillId="9" borderId="0" xfId="0" applyFont="1" applyFill="1" applyProtection="1">
      <protection locked="0"/>
    </xf>
    <xf numFmtId="0" fontId="0" fillId="9" borderId="0" xfId="0" applyFill="1" applyProtection="1">
      <protection locked="0"/>
    </xf>
    <xf numFmtId="0" fontId="0" fillId="0" borderId="0" xfId="0" applyProtection="1">
      <protection locked="0"/>
    </xf>
    <xf numFmtId="0" fontId="4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Fill="1"/>
    <xf numFmtId="0" fontId="10" fillId="0" borderId="0" xfId="0" applyFont="1" applyFill="1"/>
    <xf numFmtId="0" fontId="9" fillId="0" borderId="0" xfId="0" applyFont="1" applyFill="1"/>
    <xf numFmtId="0" fontId="2" fillId="0" borderId="0" xfId="0" applyFont="1"/>
    <xf numFmtId="0" fontId="34" fillId="0" borderId="0" xfId="0" applyFont="1"/>
    <xf numFmtId="49" fontId="17" fillId="0" borderId="0" xfId="0" applyNumberFormat="1" applyFont="1"/>
    <xf numFmtId="49" fontId="0" fillId="0" borderId="0" xfId="0" applyNumberFormat="1"/>
    <xf numFmtId="49" fontId="9" fillId="0" borderId="0" xfId="0" applyNumberFormat="1" applyFont="1"/>
    <xf numFmtId="0" fontId="53" fillId="3" borderId="0" xfId="0" applyFont="1" applyFill="1" applyBorder="1" applyAlignment="1" applyProtection="1">
      <alignment vertical="center"/>
      <protection hidden="1"/>
    </xf>
    <xf numFmtId="0" fontId="54" fillId="0" borderId="0" xfId="0" applyFont="1"/>
    <xf numFmtId="0" fontId="7" fillId="0" borderId="0" xfId="0" applyFont="1" applyAlignment="1">
      <alignment vertical="center"/>
    </xf>
    <xf numFmtId="0" fontId="22" fillId="0" borderId="0" xfId="0" applyFont="1"/>
    <xf numFmtId="0" fontId="0" fillId="0" borderId="0" xfId="0" applyAlignment="1">
      <alignment horizontal="left"/>
    </xf>
    <xf numFmtId="0" fontId="0" fillId="0" borderId="0" xfId="0" applyAlignment="1"/>
    <xf numFmtId="0" fontId="55" fillId="0" borderId="0" xfId="0" applyFont="1"/>
    <xf numFmtId="0" fontId="0" fillId="0" borderId="0" xfId="0" applyAlignment="1">
      <alignment vertical="center"/>
    </xf>
    <xf numFmtId="14" fontId="2" fillId="0" borderId="0" xfId="0" applyNumberFormat="1" applyFont="1" applyAlignment="1"/>
    <xf numFmtId="9" fontId="0" fillId="0" borderId="0" xfId="0" applyNumberFormat="1"/>
    <xf numFmtId="164" fontId="0" fillId="0" borderId="0" xfId="0" applyNumberFormat="1" applyAlignment="1">
      <alignment horizontal="left"/>
    </xf>
    <xf numFmtId="10" fontId="0" fillId="0" borderId="0" xfId="0" applyNumberFormat="1" applyFont="1" applyAlignment="1">
      <alignment horizontal="left"/>
    </xf>
    <xf numFmtId="10" fontId="56" fillId="0" borderId="0" xfId="0" applyNumberFormat="1" applyFont="1" applyAlignment="1">
      <alignment horizontal="left"/>
    </xf>
    <xf numFmtId="0" fontId="2" fillId="0" borderId="0" xfId="0" applyFont="1" applyFill="1"/>
    <xf numFmtId="164" fontId="0" fillId="0" borderId="0" xfId="0" applyNumberFormat="1" applyFill="1" applyAlignment="1">
      <alignment horizontal="left"/>
    </xf>
    <xf numFmtId="0" fontId="34" fillId="0" borderId="0" xfId="0" applyFont="1" applyAlignment="1">
      <alignment horizontal="left"/>
    </xf>
    <xf numFmtId="9" fontId="9" fillId="0" borderId="0" xfId="0" applyNumberFormat="1" applyFont="1"/>
    <xf numFmtId="165" fontId="9" fillId="0" borderId="0" xfId="0" applyNumberFormat="1" applyFont="1"/>
    <xf numFmtId="0" fontId="34" fillId="0" borderId="0" xfId="0" applyFont="1" applyAlignment="1"/>
    <xf numFmtId="10" fontId="0" fillId="5" borderId="0" xfId="0" applyNumberFormat="1" applyFill="1"/>
    <xf numFmtId="0" fontId="9" fillId="0" borderId="0" xfId="0" applyFont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57" fillId="2" borderId="0" xfId="0" applyFont="1" applyFill="1" applyProtection="1">
      <protection locked="0" hidden="1"/>
    </xf>
    <xf numFmtId="0" fontId="58" fillId="0" borderId="0" xfId="0" applyFont="1"/>
    <xf numFmtId="0" fontId="4" fillId="0" borderId="0" xfId="0" applyFont="1"/>
    <xf numFmtId="0" fontId="0" fillId="10" borderId="0" xfId="0" applyFill="1" applyAlignment="1"/>
    <xf numFmtId="0" fontId="14" fillId="0" borderId="0" xfId="0" applyFont="1"/>
    <xf numFmtId="0" fontId="8" fillId="0" borderId="0" xfId="0" applyFont="1"/>
    <xf numFmtId="0" fontId="59" fillId="0" borderId="0" xfId="0" applyFont="1" applyAlignment="1">
      <alignment horizontal="left" vertical="center"/>
    </xf>
    <xf numFmtId="0" fontId="6" fillId="0" borderId="0" xfId="0" applyFont="1"/>
    <xf numFmtId="0" fontId="44" fillId="4" borderId="32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34" xfId="0" applyFont="1" applyFill="1" applyBorder="1" applyAlignment="1">
      <alignment horizontal="center" vertical="center" wrapText="1"/>
    </xf>
    <xf numFmtId="0" fontId="4" fillId="14" borderId="35" xfId="0" applyFont="1" applyFill="1" applyBorder="1" applyAlignment="1">
      <alignment horizontal="center" vertical="center"/>
    </xf>
    <xf numFmtId="0" fontId="4" fillId="14" borderId="36" xfId="0" applyFont="1" applyFill="1" applyBorder="1" applyAlignment="1">
      <alignment horizontal="center" vertical="center"/>
    </xf>
    <xf numFmtId="0" fontId="4" fillId="14" borderId="37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3" fontId="8" fillId="4" borderId="33" xfId="0" applyNumberFormat="1" applyFont="1" applyFill="1" applyBorder="1" applyAlignment="1">
      <alignment horizontal="center" vertical="center"/>
    </xf>
    <xf numFmtId="3" fontId="8" fillId="4" borderId="34" xfId="0" applyNumberFormat="1" applyFont="1" applyFill="1" applyBorder="1" applyAlignment="1">
      <alignment horizontal="center" vertical="center"/>
    </xf>
    <xf numFmtId="0" fontId="8" fillId="15" borderId="38" xfId="0" applyFont="1" applyFill="1" applyBorder="1" applyAlignment="1">
      <alignment horizontal="center" vertical="center"/>
    </xf>
    <xf numFmtId="3" fontId="8" fillId="15" borderId="39" xfId="0" applyNumberFormat="1" applyFont="1" applyFill="1" applyBorder="1" applyAlignment="1">
      <alignment horizontal="center" vertical="center"/>
    </xf>
    <xf numFmtId="3" fontId="8" fillId="15" borderId="40" xfId="0" applyNumberFormat="1" applyFont="1" applyFill="1" applyBorder="1" applyAlignment="1">
      <alignment horizontal="center" vertical="center"/>
    </xf>
    <xf numFmtId="0" fontId="8" fillId="4" borderId="38" xfId="0" applyFont="1" applyFill="1" applyBorder="1" applyAlignment="1">
      <alignment horizontal="center" vertical="center"/>
    </xf>
    <xf numFmtId="3" fontId="8" fillId="4" borderId="39" xfId="0" applyNumberFormat="1" applyFont="1" applyFill="1" applyBorder="1" applyAlignment="1">
      <alignment horizontal="center" vertical="center"/>
    </xf>
    <xf numFmtId="3" fontId="8" fillId="4" borderId="40" xfId="0" applyNumberFormat="1" applyFont="1" applyFill="1" applyBorder="1" applyAlignment="1">
      <alignment horizontal="center" vertical="center"/>
    </xf>
    <xf numFmtId="0" fontId="8" fillId="15" borderId="35" xfId="0" applyFont="1" applyFill="1" applyBorder="1" applyAlignment="1">
      <alignment horizontal="center" vertical="center"/>
    </xf>
    <xf numFmtId="3" fontId="8" fillId="15" borderId="36" xfId="0" applyNumberFormat="1" applyFont="1" applyFill="1" applyBorder="1" applyAlignment="1">
      <alignment horizontal="center" vertical="center"/>
    </xf>
    <xf numFmtId="3" fontId="8" fillId="15" borderId="37" xfId="0" applyNumberFormat="1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3" fontId="8" fillId="4" borderId="42" xfId="0" applyNumberFormat="1" applyFont="1" applyFill="1" applyBorder="1" applyAlignment="1">
      <alignment horizontal="center" vertical="center"/>
    </xf>
    <xf numFmtId="3" fontId="8" fillId="4" borderId="43" xfId="0" applyNumberFormat="1" applyFont="1" applyFill="1" applyBorder="1" applyAlignment="1">
      <alignment horizontal="center" vertical="center"/>
    </xf>
    <xf numFmtId="0" fontId="8" fillId="15" borderId="32" xfId="0" applyFont="1" applyFill="1" applyBorder="1" applyAlignment="1">
      <alignment horizontal="center" vertical="center"/>
    </xf>
    <xf numFmtId="3" fontId="8" fillId="15" borderId="33" xfId="0" applyNumberFormat="1" applyFont="1" applyFill="1" applyBorder="1" applyAlignment="1">
      <alignment horizontal="center" vertical="center"/>
    </xf>
    <xf numFmtId="3" fontId="8" fillId="15" borderId="34" xfId="0" applyNumberFormat="1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3" fontId="8" fillId="4" borderId="36" xfId="0" applyNumberFormat="1" applyFont="1" applyFill="1" applyBorder="1" applyAlignment="1">
      <alignment horizontal="center" vertical="center"/>
    </xf>
    <xf numFmtId="3" fontId="8" fillId="4" borderId="3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49" fontId="4" fillId="0" borderId="10" xfId="0" applyNumberFormat="1" applyFont="1" applyBorder="1"/>
    <xf numFmtId="0" fontId="4" fillId="0" borderId="0" xfId="0" applyFont="1" applyAlignment="1">
      <alignment vertical="center"/>
    </xf>
    <xf numFmtId="0" fontId="8" fillId="0" borderId="0" xfId="0" applyFont="1" applyAlignment="1">
      <alignment horizontal="left" indent="2"/>
    </xf>
    <xf numFmtId="0" fontId="4" fillId="0" borderId="0" xfId="0" applyFont="1" applyAlignment="1">
      <alignment horizontal="left"/>
    </xf>
    <xf numFmtId="0" fontId="15" fillId="13" borderId="2" xfId="0" applyFont="1" applyFill="1" applyBorder="1" applyAlignment="1" applyProtection="1">
      <alignment horizontal="right" vertical="center"/>
      <protection locked="0" hidden="1"/>
    </xf>
    <xf numFmtId="14" fontId="2" fillId="13" borderId="2" xfId="0" applyNumberFormat="1" applyFont="1" applyFill="1" applyBorder="1" applyAlignment="1" applyProtection="1">
      <alignment horizontal="left" vertical="center"/>
      <protection locked="0" hidden="1"/>
    </xf>
    <xf numFmtId="14" fontId="2" fillId="13" borderId="3" xfId="0" applyNumberFormat="1" applyFont="1" applyFill="1" applyBorder="1" applyAlignment="1" applyProtection="1">
      <alignment horizontal="left" vertical="center"/>
      <protection locked="0" hidden="1"/>
    </xf>
    <xf numFmtId="14" fontId="2" fillId="13" borderId="12" xfId="0" applyNumberFormat="1" applyFont="1" applyFill="1" applyBorder="1" applyAlignment="1" applyProtection="1">
      <alignment horizontal="left" vertical="center"/>
      <protection locked="0" hidden="1"/>
    </xf>
    <xf numFmtId="14" fontId="2" fillId="13" borderId="13" xfId="0" applyNumberFormat="1" applyFont="1" applyFill="1" applyBorder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left" vertical="top"/>
      <protection locked="0" hidden="1"/>
    </xf>
    <xf numFmtId="0" fontId="24" fillId="3" borderId="0" xfId="0" applyFont="1" applyFill="1" applyBorder="1" applyAlignment="1">
      <alignment horizontal="left" vertical="center"/>
    </xf>
    <xf numFmtId="0" fontId="34" fillId="3" borderId="2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24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top"/>
    </xf>
    <xf numFmtId="0" fontId="28" fillId="13" borderId="0" xfId="0" applyFont="1" applyFill="1" applyAlignment="1" applyProtection="1">
      <alignment horizontal="left" vertical="top"/>
      <protection locked="0" hidden="1"/>
    </xf>
    <xf numFmtId="0" fontId="30" fillId="3" borderId="2" xfId="0" applyFont="1" applyFill="1" applyBorder="1" applyAlignment="1" applyProtection="1">
      <alignment horizontal="center" vertical="center"/>
      <protection hidden="1"/>
    </xf>
    <xf numFmtId="0" fontId="16" fillId="13" borderId="2" xfId="0" applyFont="1" applyFill="1" applyBorder="1" applyAlignment="1" applyProtection="1">
      <alignment horizontal="left" vertical="center"/>
      <protection locked="0" hidden="1"/>
    </xf>
    <xf numFmtId="0" fontId="31" fillId="13" borderId="2" xfId="0" applyFont="1" applyFill="1" applyBorder="1" applyAlignment="1" applyProtection="1">
      <alignment horizontal="left" vertical="center"/>
      <protection locked="0"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25" fillId="3" borderId="2" xfId="0" applyFont="1" applyFill="1" applyBorder="1" applyAlignment="1">
      <alignment horizontal="left" vertical="center"/>
    </xf>
    <xf numFmtId="0" fontId="4" fillId="13" borderId="2" xfId="0" applyFont="1" applyFill="1" applyBorder="1" applyAlignment="1" applyProtection="1">
      <alignment horizontal="center" vertical="center"/>
      <protection locked="0" hidden="1"/>
    </xf>
    <xf numFmtId="0" fontId="8" fillId="7" borderId="0" xfId="0" applyFont="1" applyFill="1" applyAlignment="1" applyProtection="1">
      <alignment horizontal="left" vertical="center"/>
      <protection locked="0"/>
    </xf>
    <xf numFmtId="0" fontId="19" fillId="7" borderId="0" xfId="1" applyFill="1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 vertical="center"/>
      <protection locked="0"/>
    </xf>
    <xf numFmtId="0" fontId="15" fillId="13" borderId="5" xfId="0" applyFont="1" applyFill="1" applyBorder="1" applyAlignment="1" applyProtection="1">
      <alignment horizontal="center" vertical="center"/>
      <protection locked="0" hidden="1"/>
    </xf>
    <xf numFmtId="0" fontId="15" fillId="13" borderId="6" xfId="0" applyFont="1" applyFill="1" applyBorder="1" applyAlignment="1" applyProtection="1">
      <alignment horizontal="center" vertical="center"/>
      <protection locked="0" hidden="1"/>
    </xf>
    <xf numFmtId="0" fontId="12" fillId="5" borderId="0" xfId="0" applyFont="1" applyFill="1" applyAlignment="1">
      <alignment horizontal="center" vertical="center" textRotation="180"/>
    </xf>
    <xf numFmtId="0" fontId="16" fillId="7" borderId="0" xfId="0" applyFont="1" applyFill="1" applyAlignment="1" applyProtection="1">
      <alignment horizontal="left" vertical="center"/>
      <protection locked="0"/>
    </xf>
    <xf numFmtId="0" fontId="17" fillId="2" borderId="1" xfId="0" applyFont="1" applyFill="1" applyBorder="1" applyAlignment="1" applyProtection="1">
      <alignment horizontal="left"/>
      <protection locked="0" hidden="1"/>
    </xf>
    <xf numFmtId="0" fontId="17" fillId="2" borderId="2" xfId="0" applyFont="1" applyFill="1" applyBorder="1" applyAlignment="1" applyProtection="1">
      <alignment horizontal="left"/>
      <protection locked="0" hidden="1"/>
    </xf>
    <xf numFmtId="0" fontId="17" fillId="2" borderId="3" xfId="0" applyFont="1" applyFill="1" applyBorder="1" applyAlignment="1" applyProtection="1">
      <alignment horizontal="left"/>
      <protection locked="0" hidden="1"/>
    </xf>
    <xf numFmtId="0" fontId="14" fillId="3" borderId="0" xfId="0" applyFont="1" applyFill="1" applyAlignment="1">
      <alignment horizontal="right" vertical="center"/>
    </xf>
    <xf numFmtId="0" fontId="8" fillId="7" borderId="0" xfId="0" applyFont="1" applyFill="1" applyAlignment="1" applyProtection="1">
      <alignment horizontal="left" vertical="center"/>
      <protection locked="0" hidden="1"/>
    </xf>
    <xf numFmtId="0" fontId="15" fillId="13" borderId="0" xfId="0" applyFont="1" applyFill="1" applyAlignment="1">
      <alignment horizontal="right" vertical="center"/>
    </xf>
    <xf numFmtId="0" fontId="8" fillId="13" borderId="0" xfId="0" applyFont="1" applyFill="1" applyAlignment="1" applyProtection="1">
      <alignment horizontal="left" vertical="top" wrapText="1"/>
      <protection locked="0" hidden="1"/>
    </xf>
    <xf numFmtId="14" fontId="15" fillId="10" borderId="12" xfId="0" applyNumberFormat="1" applyFont="1" applyFill="1" applyBorder="1" applyAlignment="1" applyProtection="1">
      <alignment horizontal="left" vertical="center"/>
      <protection hidden="1"/>
    </xf>
    <xf numFmtId="14" fontId="15" fillId="10" borderId="13" xfId="0" applyNumberFormat="1" applyFont="1" applyFill="1" applyBorder="1" applyAlignment="1" applyProtection="1">
      <alignment horizontal="left" vertical="center"/>
      <protection hidden="1"/>
    </xf>
    <xf numFmtId="0" fontId="8" fillId="10" borderId="0" xfId="0" applyFont="1" applyFill="1" applyAlignment="1" applyProtection="1">
      <alignment horizontal="left" vertical="top" wrapText="1"/>
      <protection hidden="1"/>
    </xf>
    <xf numFmtId="0" fontId="0" fillId="10" borderId="0" xfId="0" applyFill="1" applyAlignment="1" applyProtection="1">
      <alignment horizontal="left" vertical="top"/>
      <protection locked="0" hidden="1"/>
    </xf>
    <xf numFmtId="0" fontId="50" fillId="0" borderId="26" xfId="0" applyFont="1" applyBorder="1" applyAlignment="1" applyProtection="1">
      <alignment horizontal="center" vertical="center"/>
      <protection hidden="1"/>
    </xf>
    <xf numFmtId="0" fontId="50" fillId="0" borderId="27" xfId="0" applyFont="1" applyBorder="1" applyAlignment="1" applyProtection="1">
      <alignment horizontal="center" vertical="center"/>
      <protection hidden="1"/>
    </xf>
    <xf numFmtId="0" fontId="46" fillId="0" borderId="27" xfId="0" applyFont="1" applyBorder="1" applyAlignment="1" applyProtection="1">
      <alignment horizontal="center" vertical="center"/>
      <protection hidden="1"/>
    </xf>
    <xf numFmtId="0" fontId="16" fillId="0" borderId="27" xfId="0" applyFont="1" applyBorder="1" applyAlignment="1" applyProtection="1">
      <alignment horizontal="center" vertical="center"/>
      <protection hidden="1"/>
    </xf>
    <xf numFmtId="0" fontId="16" fillId="0" borderId="28" xfId="0" applyFont="1" applyBorder="1" applyAlignment="1" applyProtection="1">
      <alignment horizontal="center" vertical="center"/>
      <protection hidden="1"/>
    </xf>
    <xf numFmtId="0" fontId="47" fillId="0" borderId="21" xfId="0" applyFont="1" applyBorder="1" applyAlignment="1" applyProtection="1">
      <alignment horizontal="center" vertical="center"/>
      <protection locked="0" hidden="1"/>
    </xf>
    <xf numFmtId="0" fontId="47" fillId="0" borderId="5" xfId="0" applyFont="1" applyBorder="1" applyAlignment="1" applyProtection="1">
      <alignment horizontal="center" vertical="center"/>
      <protection locked="0" hidden="1"/>
    </xf>
    <xf numFmtId="0" fontId="47" fillId="0" borderId="23" xfId="0" applyFont="1" applyBorder="1" applyAlignment="1" applyProtection="1">
      <alignment horizontal="center" vertical="center"/>
      <protection locked="0" hidden="1"/>
    </xf>
    <xf numFmtId="0" fontId="47" fillId="0" borderId="24" xfId="0" applyFont="1" applyBorder="1" applyAlignment="1" applyProtection="1">
      <alignment horizontal="center" vertical="center"/>
      <protection locked="0" hidden="1"/>
    </xf>
    <xf numFmtId="0" fontId="48" fillId="10" borderId="5" xfId="0" applyFont="1" applyFill="1" applyBorder="1" applyAlignment="1" applyProtection="1">
      <alignment horizontal="center" vertical="center"/>
      <protection locked="0" hidden="1"/>
    </xf>
    <xf numFmtId="0" fontId="48" fillId="10" borderId="24" xfId="0" applyFont="1" applyFill="1" applyBorder="1" applyAlignment="1" applyProtection="1">
      <alignment horizontal="center" vertical="center"/>
      <protection locked="0"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6" fillId="0" borderId="24" xfId="0" applyFont="1" applyBorder="1" applyAlignment="1" applyProtection="1">
      <alignment horizontal="center" vertical="center"/>
      <protection hidden="1"/>
    </xf>
    <xf numFmtId="0" fontId="16" fillId="0" borderId="25" xfId="0" applyFont="1" applyBorder="1" applyAlignment="1" applyProtection="1">
      <alignment horizontal="center" vertical="center"/>
      <protection hidden="1"/>
    </xf>
    <xf numFmtId="0" fontId="51" fillId="0" borderId="26" xfId="0" applyFont="1" applyBorder="1" applyAlignment="1" applyProtection="1">
      <alignment horizontal="center" vertical="center"/>
      <protection hidden="1"/>
    </xf>
    <xf numFmtId="0" fontId="51" fillId="0" borderId="27" xfId="0" applyFont="1" applyBorder="1" applyAlignment="1" applyProtection="1">
      <alignment horizontal="center" vertical="center"/>
      <protection hidden="1"/>
    </xf>
    <xf numFmtId="0" fontId="46" fillId="0" borderId="27" xfId="0" applyFont="1" applyBorder="1" applyAlignment="1" applyProtection="1">
      <alignment horizontal="left" vertical="center"/>
      <protection hidden="1"/>
    </xf>
    <xf numFmtId="0" fontId="45" fillId="0" borderId="15" xfId="0" applyFont="1" applyBorder="1" applyAlignment="1" applyProtection="1">
      <alignment horizontal="center" vertical="center"/>
      <protection hidden="1"/>
    </xf>
    <xf numFmtId="0" fontId="45" fillId="0" borderId="16" xfId="0" applyFont="1" applyBorder="1" applyAlignment="1" applyProtection="1">
      <alignment horizontal="center" vertical="center"/>
      <protection hidden="1"/>
    </xf>
    <xf numFmtId="0" fontId="45" fillId="0" borderId="19" xfId="0" applyFont="1" applyBorder="1" applyAlignment="1" applyProtection="1">
      <alignment horizontal="center" vertical="center"/>
      <protection hidden="1"/>
    </xf>
    <xf numFmtId="0" fontId="45" fillId="0" borderId="8" xfId="0" applyFont="1" applyBorder="1" applyAlignment="1" applyProtection="1">
      <alignment horizontal="center" vertical="center"/>
      <protection hidden="1"/>
    </xf>
    <xf numFmtId="0" fontId="46" fillId="0" borderId="16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 applyProtection="1">
      <alignment horizontal="left" vertical="center"/>
      <protection hidden="1"/>
    </xf>
    <xf numFmtId="0" fontId="7" fillId="0" borderId="16" xfId="0" applyFont="1" applyFill="1" applyBorder="1" applyAlignment="1" applyProtection="1">
      <alignment horizontal="center" vertical="center"/>
      <protection hidden="1"/>
    </xf>
    <xf numFmtId="0" fontId="7" fillId="0" borderId="8" xfId="0" applyFont="1" applyFill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 vertical="center"/>
      <protection hidden="1"/>
    </xf>
    <xf numFmtId="0" fontId="49" fillId="0" borderId="26" xfId="0" applyFont="1" applyBorder="1" applyAlignment="1" applyProtection="1">
      <alignment horizontal="center" vertical="center"/>
      <protection hidden="1"/>
    </xf>
    <xf numFmtId="0" fontId="49" fillId="0" borderId="27" xfId="0" applyFont="1" applyBorder="1" applyAlignment="1" applyProtection="1">
      <alignment horizontal="center" vertical="center"/>
      <protection hidden="1"/>
    </xf>
    <xf numFmtId="0" fontId="42" fillId="12" borderId="0" xfId="0" applyFont="1" applyFill="1" applyAlignment="1" applyProtection="1">
      <alignment horizontal="center" vertical="center"/>
      <protection hidden="1"/>
    </xf>
    <xf numFmtId="0" fontId="16" fillId="10" borderId="0" xfId="0" applyFont="1" applyFill="1" applyAlignment="1" applyProtection="1">
      <alignment horizontal="left" vertical="center"/>
      <protection hidden="1"/>
    </xf>
    <xf numFmtId="0" fontId="17" fillId="5" borderId="1" xfId="0" applyFont="1" applyFill="1" applyBorder="1" applyAlignment="1" applyProtection="1">
      <alignment horizontal="left"/>
      <protection hidden="1"/>
    </xf>
    <xf numFmtId="0" fontId="17" fillId="5" borderId="2" xfId="0" applyFont="1" applyFill="1" applyBorder="1" applyAlignment="1" applyProtection="1">
      <alignment horizontal="left"/>
      <protection hidden="1"/>
    </xf>
    <xf numFmtId="0" fontId="17" fillId="5" borderId="3" xfId="0" applyFont="1" applyFill="1" applyBorder="1" applyAlignment="1" applyProtection="1">
      <alignment horizontal="left"/>
      <protection hidden="1"/>
    </xf>
    <xf numFmtId="0" fontId="8" fillId="10" borderId="0" xfId="0" applyFont="1" applyFill="1" applyAlignment="1" applyProtection="1">
      <alignment horizontal="left" vertical="center"/>
      <protection hidden="1"/>
    </xf>
    <xf numFmtId="0" fontId="14" fillId="0" borderId="0" xfId="0" applyFont="1" applyFill="1" applyAlignment="1" applyProtection="1">
      <alignment horizontal="right" vertical="center"/>
      <protection hidden="1"/>
    </xf>
    <xf numFmtId="0" fontId="0" fillId="10" borderId="0" xfId="0" applyFill="1" applyAlignment="1" applyProtection="1">
      <alignment horizontal="left" vertical="center"/>
      <protection hidden="1"/>
    </xf>
    <xf numFmtId="0" fontId="11" fillId="0" borderId="18" xfId="0" applyFont="1" applyBorder="1" applyAlignment="1" applyProtection="1">
      <alignment horizontal="center"/>
      <protection locked="0" hidden="1"/>
    </xf>
    <xf numFmtId="0" fontId="47" fillId="0" borderId="21" xfId="0" applyFont="1" applyBorder="1" applyAlignment="1" applyProtection="1">
      <alignment horizontal="center" vertical="center"/>
      <protection hidden="1"/>
    </xf>
    <xf numFmtId="0" fontId="47" fillId="0" borderId="5" xfId="0" applyFont="1" applyBorder="1" applyAlignment="1" applyProtection="1">
      <alignment horizontal="center" vertical="center"/>
      <protection hidden="1"/>
    </xf>
    <xf numFmtId="0" fontId="47" fillId="0" borderId="23" xfId="0" applyFont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center" vertical="center"/>
      <protection hidden="1"/>
    </xf>
    <xf numFmtId="0" fontId="0" fillId="2" borderId="3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31" xfId="0" applyFill="1" applyBorder="1" applyAlignment="1">
      <alignment horizontal="center"/>
    </xf>
    <xf numFmtId="0" fontId="2" fillId="10" borderId="29" xfId="0" applyFont="1" applyFill="1" applyBorder="1" applyAlignment="1">
      <alignment horizontal="left"/>
    </xf>
    <xf numFmtId="0" fontId="2" fillId="10" borderId="30" xfId="0" applyFont="1" applyFill="1" applyBorder="1" applyAlignment="1">
      <alignment horizontal="left"/>
    </xf>
    <xf numFmtId="0" fontId="0" fillId="10" borderId="30" xfId="0" applyFill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48" fillId="10" borderId="0" xfId="0" applyFont="1" applyFill="1" applyBorder="1" applyAlignment="1">
      <alignment horizontal="left" vertical="center"/>
    </xf>
    <xf numFmtId="14" fontId="16" fillId="0" borderId="1" xfId="0" applyNumberFormat="1" applyFont="1" applyBorder="1" applyAlignment="1">
      <alignment horizontal="center"/>
    </xf>
    <xf numFmtId="14" fontId="16" fillId="0" borderId="2" xfId="0" applyNumberFormat="1" applyFont="1" applyBorder="1" applyAlignment="1">
      <alignment horizontal="center"/>
    </xf>
    <xf numFmtId="14" fontId="16" fillId="0" borderId="3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16" fillId="12" borderId="0" xfId="0" applyFont="1" applyFill="1" applyAlignment="1">
      <alignment horizontal="left" vertical="center"/>
    </xf>
    <xf numFmtId="0" fontId="0" fillId="12" borderId="0" xfId="0" applyFill="1" applyAlignment="1">
      <alignment horizontal="left"/>
    </xf>
    <xf numFmtId="0" fontId="0" fillId="12" borderId="0" xfId="0" applyFill="1" applyAlignment="1">
      <alignment horizontal="left" vertical="center"/>
    </xf>
    <xf numFmtId="0" fontId="2" fillId="0" borderId="0" xfId="0" applyFont="1" applyAlignment="1">
      <alignment horizontal="center"/>
    </xf>
    <xf numFmtId="164" fontId="2" fillId="6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left" vertical="center"/>
    </xf>
    <xf numFmtId="164" fontId="0" fillId="2" borderId="0" xfId="0" applyNumberFormat="1" applyFill="1" applyAlignment="1">
      <alignment horizontal="center"/>
    </xf>
    <xf numFmtId="164" fontId="4" fillId="0" borderId="0" xfId="0" applyNumberFormat="1" applyFont="1" applyAlignment="1">
      <alignment horizontal="right"/>
    </xf>
    <xf numFmtId="164" fontId="9" fillId="5" borderId="0" xfId="0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4" fillId="6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12" borderId="0" xfId="0" applyFont="1" applyFill="1" applyAlignment="1">
      <alignment horizontal="center"/>
    </xf>
    <xf numFmtId="14" fontId="2" fillId="12" borderId="0" xfId="0" applyNumberFormat="1" applyFont="1" applyFill="1" applyAlignment="1">
      <alignment horizontal="left" vertical="center"/>
    </xf>
    <xf numFmtId="0" fontId="0" fillId="10" borderId="0" xfId="0" applyFill="1" applyAlignment="1">
      <alignment horizontal="center"/>
    </xf>
    <xf numFmtId="0" fontId="9" fillId="12" borderId="0" xfId="0" applyFont="1" applyFill="1" applyAlignment="1">
      <alignment horizontal="left" vertical="center"/>
    </xf>
  </cellXfs>
  <cellStyles count="2">
    <cellStyle name="Hypertextový odkaz" xfId="1" builtinId="8"/>
    <cellStyle name="Normální" xfId="0" builtinId="0"/>
  </cellStyles>
  <dxfs count="61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Radio" firstButton="1" fmlaLink="$AO$44" lockText="1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$B$48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checked="Checked" firstButton="1" fmlaLink="$B$34" lockText="1" noThreeD="1"/>
</file>

<file path=xl/ctrlProps/ctrlProp2.xml><?xml version="1.0" encoding="utf-8"?>
<formControlPr xmlns="http://schemas.microsoft.com/office/spreadsheetml/2009/9/main" objectType="Radio" checked="Checked" firstButton="1" fmlaLink="$B$23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checked="Checked" firstButton="1" fmlaLink="$B$40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27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28.xml><?xml version="1.0" encoding="utf-8"?>
<formControlPr xmlns="http://schemas.microsoft.com/office/spreadsheetml/2009/9/main" objectType="Drop" dropLines="15" dropStyle="combo" dx="16" fmlaLink="$B$40" fmlaRange="$BE$63:$BE$82" noThreeD="1" sel="19" val="5"/>
</file>

<file path=xl/ctrlProps/ctrlProp29.xml><?xml version="1.0" encoding="utf-8"?>
<formControlPr xmlns="http://schemas.microsoft.com/office/spreadsheetml/2009/9/main" objectType="Drop" dropLines="15" dropStyle="combo" dx="16" fmlaLink="$B$36" fmlaRange="$BE$63:$BE$82" noThreeD="1" sel="19" val="5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1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2.xml><?xml version="1.0" encoding="utf-8"?>
<formControlPr xmlns="http://schemas.microsoft.com/office/spreadsheetml/2009/9/main" objectType="Drop" dropLines="15" dropStyle="combo" dx="16" fmlaLink="$B$40" fmlaRange="$BE$63:$BE$82" noThreeD="1" sel="19" val="5"/>
</file>

<file path=xl/ctrlProps/ctrlProp33.xml><?xml version="1.0" encoding="utf-8"?>
<formControlPr xmlns="http://schemas.microsoft.com/office/spreadsheetml/2009/9/main" objectType="Drop" dropLines="15" dropStyle="combo" dx="16" fmlaLink="$B$36" fmlaRange="$BE$63:$BE$82" noThreeD="1" sel="19" val="5"/>
</file>

<file path=xl/ctrlProps/ctrlProp34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5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6.xml><?xml version="1.0" encoding="utf-8"?>
<formControlPr xmlns="http://schemas.microsoft.com/office/spreadsheetml/2009/9/main" objectType="Drop" dropLines="15" dropStyle="combo" dx="16" fmlaLink="$B$40" fmlaRange="$BE$63:$BE$82" noThreeD="1" sel="19" val="5"/>
</file>

<file path=xl/ctrlProps/ctrlProp37.xml><?xml version="1.0" encoding="utf-8"?>
<formControlPr xmlns="http://schemas.microsoft.com/office/spreadsheetml/2009/9/main" objectType="Drop" dropLines="15" dropStyle="combo" dx="16" fmlaLink="$B$36" fmlaRange="$BE$63:$BE$82" noThreeD="1" sel="19" val="5"/>
</file>

<file path=xl/ctrlProps/ctrlProp4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Radio" firstButton="1" fmlaLink="$B$25" lockText="1" noThreeD="1"/>
</file>

<file path=xl/ctrlProps/ctrlProp6.xml><?xml version="1.0" encoding="utf-8"?>
<formControlPr xmlns="http://schemas.microsoft.com/office/spreadsheetml/2009/9/main" objectType="Drop" dropLines="5" dropStyle="combo" dx="16" fmlaLink="$AO$36" fmlaRange="$BM$68:$BM$72" sel="1" val="0"/>
</file>

<file path=xl/ctrlProps/ctrlProp7.xml><?xml version="1.0" encoding="utf-8"?>
<formControlPr xmlns="http://schemas.microsoft.com/office/spreadsheetml/2009/9/main" objectType="Drop" dropLines="5" dropStyle="combo" dx="16" fmlaLink="$AO$38" fmlaRange="$BN$68:$BN$71" sel="1" val="0"/>
</file>

<file path=xl/ctrlProps/ctrlProp8.xml><?xml version="1.0" encoding="utf-8"?>
<formControlPr xmlns="http://schemas.microsoft.com/office/spreadsheetml/2009/9/main" objectType="Drop" dropLines="10" dropStyle="combo" dx="16" fmlaLink="$AO$40" fmlaRange="$BO$68:$BO$76" sel="1" val="0"/>
</file>

<file path=xl/ctrlProps/ctrlProp9.xml><?xml version="1.0" encoding="utf-8"?>
<formControlPr xmlns="http://schemas.microsoft.com/office/spreadsheetml/2009/9/main" objectType="Drop" dropStyle="combo" dx="16" fmlaLink="$AO$42" fmlaRange="$BP$68:$BP$7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2.png"/><Relationship Id="rId7" Type="http://schemas.openxmlformats.org/officeDocument/2006/relationships/image" Target="../media/image15.emf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microsoft.com/office/2007/relationships/hdphoto" Target="../media/hdphoto1.wdp"/><Relationship Id="rId9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35720</xdr:colOff>
      <xdr:row>0</xdr:row>
      <xdr:rowOff>18256</xdr:rowOff>
    </xdr:from>
    <xdr:to>
      <xdr:col>40</xdr:col>
      <xdr:colOff>82443</xdr:colOff>
      <xdr:row>2</xdr:row>
      <xdr:rowOff>133349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6045" y="18256"/>
          <a:ext cx="389623" cy="419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53181</xdr:colOff>
      <xdr:row>57</xdr:row>
      <xdr:rowOff>34132</xdr:rowOff>
    </xdr:from>
    <xdr:to>
      <xdr:col>13</xdr:col>
      <xdr:colOff>43437</xdr:colOff>
      <xdr:row>65</xdr:row>
      <xdr:rowOff>87317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56" y="7396957"/>
          <a:ext cx="1018956" cy="157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22</xdr:row>
          <xdr:rowOff>0</xdr:rowOff>
        </xdr:from>
        <xdr:to>
          <xdr:col>40</xdr:col>
          <xdr:colOff>104775</xdr:colOff>
          <xdr:row>23</xdr:row>
          <xdr:rowOff>0</xdr:rowOff>
        </xdr:to>
        <xdr:sp macro="" textlink="">
          <xdr:nvSpPr>
            <xdr:cNvPr id="1029" name="Group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22</xdr:row>
          <xdr:rowOff>19050</xdr:rowOff>
        </xdr:from>
        <xdr:to>
          <xdr:col>16</xdr:col>
          <xdr:colOff>66675</xdr:colOff>
          <xdr:row>22</xdr:row>
          <xdr:rowOff>161925</xdr:rowOff>
        </xdr:to>
        <xdr:sp macro="" textlink=""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44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Poptávka šachetních dveří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22</xdr:row>
          <xdr:rowOff>28575</xdr:rowOff>
        </xdr:from>
        <xdr:to>
          <xdr:col>25</xdr:col>
          <xdr:colOff>200025</xdr:colOff>
          <xdr:row>22</xdr:row>
          <xdr:rowOff>171450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5999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Objednávka šachetních dveří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23</xdr:row>
          <xdr:rowOff>19050</xdr:rowOff>
        </xdr:from>
        <xdr:to>
          <xdr:col>40</xdr:col>
          <xdr:colOff>104775</xdr:colOff>
          <xdr:row>25</xdr:row>
          <xdr:rowOff>38100</xdr:rowOff>
        </xdr:to>
        <xdr:sp macro="" textlink="">
          <xdr:nvSpPr>
            <xdr:cNvPr id="1032" name="Group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24</xdr:row>
          <xdr:rowOff>19050</xdr:rowOff>
        </xdr:from>
        <xdr:to>
          <xdr:col>30</xdr:col>
          <xdr:colOff>85725</xdr:colOff>
          <xdr:row>25</xdr:row>
          <xdr:rowOff>9525</xdr:rowOff>
        </xdr:to>
        <xdr:sp macro="" textlink=""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5999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VDLM - G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123825</xdr:colOff>
          <xdr:row>35</xdr:row>
          <xdr:rowOff>9525</xdr:rowOff>
        </xdr:from>
        <xdr:to>
          <xdr:col>29</xdr:col>
          <xdr:colOff>0</xdr:colOff>
          <xdr:row>35</xdr:row>
          <xdr:rowOff>219075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37</xdr:row>
          <xdr:rowOff>19050</xdr:rowOff>
        </xdr:from>
        <xdr:to>
          <xdr:col>29</xdr:col>
          <xdr:colOff>0</xdr:colOff>
          <xdr:row>37</xdr:row>
          <xdr:rowOff>219075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39</xdr:row>
          <xdr:rowOff>19050</xdr:rowOff>
        </xdr:from>
        <xdr:to>
          <xdr:col>29</xdr:col>
          <xdr:colOff>0</xdr:colOff>
          <xdr:row>39</xdr:row>
          <xdr:rowOff>228600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41</xdr:row>
          <xdr:rowOff>19050</xdr:rowOff>
        </xdr:from>
        <xdr:to>
          <xdr:col>29</xdr:col>
          <xdr:colOff>0</xdr:colOff>
          <xdr:row>41</xdr:row>
          <xdr:rowOff>219075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43</xdr:row>
          <xdr:rowOff>28575</xdr:rowOff>
        </xdr:from>
        <xdr:to>
          <xdr:col>30</xdr:col>
          <xdr:colOff>104775</xdr:colOff>
          <xdr:row>44</xdr:row>
          <xdr:rowOff>28575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4001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43</xdr:row>
          <xdr:rowOff>0</xdr:rowOff>
        </xdr:from>
        <xdr:to>
          <xdr:col>41</xdr:col>
          <xdr:colOff>0</xdr:colOff>
          <xdr:row>45</xdr:row>
          <xdr:rowOff>0</xdr:rowOff>
        </xdr:to>
        <xdr:sp macro="" textlink="">
          <xdr:nvSpPr>
            <xdr:cNvPr id="1039" name="Group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43</xdr:row>
          <xdr:rowOff>28575</xdr:rowOff>
        </xdr:from>
        <xdr:to>
          <xdr:col>35</xdr:col>
          <xdr:colOff>142875</xdr:colOff>
          <xdr:row>44</xdr:row>
          <xdr:rowOff>28575</xdr:rowOff>
        </xdr:to>
        <xdr:sp macro="" textlink=""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4001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47</xdr:row>
          <xdr:rowOff>9525</xdr:rowOff>
        </xdr:from>
        <xdr:to>
          <xdr:col>41</xdr:col>
          <xdr:colOff>0</xdr:colOff>
          <xdr:row>48</xdr:row>
          <xdr:rowOff>76200</xdr:rowOff>
        </xdr:to>
        <xdr:sp macro="" textlink="">
          <xdr:nvSpPr>
            <xdr:cNvPr id="1041" name="Group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44</xdr:col>
      <xdr:colOff>76200</xdr:colOff>
      <xdr:row>0</xdr:row>
      <xdr:rowOff>142403</xdr:rowOff>
    </xdr:from>
    <xdr:to>
      <xdr:col>45</xdr:col>
      <xdr:colOff>527872</xdr:colOff>
      <xdr:row>27</xdr:row>
      <xdr:rowOff>9525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2403"/>
          <a:ext cx="1375597" cy="2838922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371475</xdr:colOff>
      <xdr:row>1</xdr:row>
      <xdr:rowOff>9526</xdr:rowOff>
    </xdr:from>
    <xdr:to>
      <xdr:col>48</xdr:col>
      <xdr:colOff>840154</xdr:colOff>
      <xdr:row>28</xdr:row>
      <xdr:rowOff>9525</xdr:rowOff>
    </xdr:to>
    <xdr:pic>
      <xdr:nvPicPr>
        <xdr:cNvPr id="18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161926"/>
          <a:ext cx="1392604" cy="284797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403848</xdr:colOff>
      <xdr:row>0</xdr:row>
      <xdr:rowOff>142875</xdr:rowOff>
    </xdr:from>
    <xdr:to>
      <xdr:col>51</xdr:col>
      <xdr:colOff>866775</xdr:colOff>
      <xdr:row>28</xdr:row>
      <xdr:rowOff>19050</xdr:rowOff>
    </xdr:to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8523" y="142875"/>
          <a:ext cx="1386852" cy="287655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206375</xdr:colOff>
      <xdr:row>28</xdr:row>
      <xdr:rowOff>196850</xdr:rowOff>
    </xdr:from>
    <xdr:to>
      <xdr:col>52</xdr:col>
      <xdr:colOff>50800</xdr:colOff>
      <xdr:row>71</xdr:row>
      <xdr:rowOff>28575</xdr:rowOff>
    </xdr:to>
    <xdr:pic>
      <xdr:nvPicPr>
        <xdr:cNvPr id="20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625" y="3308350"/>
          <a:ext cx="5321300" cy="656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16</xdr:col>
          <xdr:colOff>66675</xdr:colOff>
          <xdr:row>36</xdr:row>
          <xdr:rowOff>28575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142875</xdr:colOff>
          <xdr:row>24</xdr:row>
          <xdr:rowOff>9525</xdr:rowOff>
        </xdr:from>
        <xdr:to>
          <xdr:col>39</xdr:col>
          <xdr:colOff>66675</xdr:colOff>
          <xdr:row>25</xdr:row>
          <xdr:rowOff>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3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VDLM - U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24</xdr:row>
          <xdr:rowOff>19050</xdr:rowOff>
        </xdr:from>
        <xdr:to>
          <xdr:col>20</xdr:col>
          <xdr:colOff>123825</xdr:colOff>
          <xdr:row>25</xdr:row>
          <xdr:rowOff>0</xdr:rowOff>
        </xdr:to>
        <xdr:sp macro="" textlink=""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5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VDLM - 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47</xdr:row>
          <xdr:rowOff>38100</xdr:rowOff>
        </xdr:from>
        <xdr:to>
          <xdr:col>30</xdr:col>
          <xdr:colOff>104775</xdr:colOff>
          <xdr:row>48</xdr:row>
          <xdr:rowOff>38100</xdr:rowOff>
        </xdr:to>
        <xdr:sp macro="" textlink=""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4001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47</xdr:row>
          <xdr:rowOff>38100</xdr:rowOff>
        </xdr:from>
        <xdr:to>
          <xdr:col>35</xdr:col>
          <xdr:colOff>142875</xdr:colOff>
          <xdr:row>48</xdr:row>
          <xdr:rowOff>38100</xdr:rowOff>
        </xdr:to>
        <xdr:sp macro="" textlink="">
          <xdr:nvSpPr>
            <xdr:cNvPr id="1046" name="Option 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99" mc:Ignorable="a14" a14:legacySpreadsheetColorIndex="47">
                <a:alpha val="74001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33</xdr:row>
          <xdr:rowOff>0</xdr:rowOff>
        </xdr:from>
        <xdr:to>
          <xdr:col>8</xdr:col>
          <xdr:colOff>0</xdr:colOff>
          <xdr:row>34</xdr:row>
          <xdr:rowOff>28575</xdr:rowOff>
        </xdr:to>
        <xdr:sp macro="" textlink="">
          <xdr:nvSpPr>
            <xdr:cNvPr id="1047" name="Option 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do zdiva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33</xdr:row>
          <xdr:rowOff>0</xdr:rowOff>
        </xdr:from>
        <xdr:to>
          <xdr:col>14</xdr:col>
          <xdr:colOff>85725</xdr:colOff>
          <xdr:row>34</xdr:row>
          <xdr:rowOff>28575</xdr:rowOff>
        </xdr:to>
        <xdr:sp macro="" textlink="">
          <xdr:nvSpPr>
            <xdr:cNvPr id="1048" name="Option 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ocelová konstrukce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37</xdr:row>
          <xdr:rowOff>57150</xdr:rowOff>
        </xdr:from>
        <xdr:to>
          <xdr:col>16</xdr:col>
          <xdr:colOff>66675</xdr:colOff>
          <xdr:row>45</xdr:row>
          <xdr:rowOff>228600</xdr:rowOff>
        </xdr:to>
        <xdr:sp macro="" textlink="">
          <xdr:nvSpPr>
            <xdr:cNvPr id="1049" name="Group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39</xdr:row>
          <xdr:rowOff>9525</xdr:rowOff>
        </xdr:from>
        <xdr:to>
          <xdr:col>8</xdr:col>
          <xdr:colOff>9525</xdr:colOff>
          <xdr:row>40</xdr:row>
          <xdr:rowOff>47625</xdr:rowOff>
        </xdr:to>
        <xdr:sp macro="" textlink="">
          <xdr:nvSpPr>
            <xdr:cNvPr id="1050" name="Option 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39</xdr:row>
          <xdr:rowOff>19050</xdr:rowOff>
        </xdr:from>
        <xdr:to>
          <xdr:col>13</xdr:col>
          <xdr:colOff>114300</xdr:colOff>
          <xdr:row>40</xdr:row>
          <xdr:rowOff>47625</xdr:rowOff>
        </xdr:to>
        <xdr:sp macro="" textlink="">
          <xdr:nvSpPr>
            <xdr:cNvPr id="1051" name="Option 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VDU2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22</xdr:row>
          <xdr:rowOff>28575</xdr:rowOff>
        </xdr:from>
        <xdr:to>
          <xdr:col>39</xdr:col>
          <xdr:colOff>76200</xdr:colOff>
          <xdr:row>22</xdr:row>
          <xdr:rowOff>171450</xdr:rowOff>
        </xdr:to>
        <xdr:sp macro="" textlink="">
          <xdr:nvSpPr>
            <xdr:cNvPr id="1052" name="Option 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69696" mc:Ignorable="a14" a14:legacySpreadsheetColorIndex="55">
                <a:alpha val="75999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Podklad pro výrobu - zákazník nevyplňuje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43</xdr:row>
          <xdr:rowOff>47625</xdr:rowOff>
        </xdr:from>
        <xdr:to>
          <xdr:col>8</xdr:col>
          <xdr:colOff>0</xdr:colOff>
          <xdr:row>44</xdr:row>
          <xdr:rowOff>47625</xdr:rowOff>
        </xdr:to>
        <xdr:sp macro="" textlink="">
          <xdr:nvSpPr>
            <xdr:cNvPr id="1057" name="Option 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ATYP</a:t>
              </a:r>
            </a:p>
          </xdr:txBody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10584</xdr:colOff>
      <xdr:row>25</xdr:row>
      <xdr:rowOff>169333</xdr:rowOff>
    </xdr:from>
    <xdr:to>
      <xdr:col>16</xdr:col>
      <xdr:colOff>161011</xdr:colOff>
      <xdr:row>52</xdr:row>
      <xdr:rowOff>52821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4" y="3312583"/>
          <a:ext cx="2379277" cy="5112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152400</xdr:colOff>
          <xdr:row>27</xdr:row>
          <xdr:rowOff>133350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295275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95250</xdr:colOff>
      <xdr:row>0</xdr:row>
      <xdr:rowOff>19049</xdr:rowOff>
    </xdr:from>
    <xdr:to>
      <xdr:col>39</xdr:col>
      <xdr:colOff>141973</xdr:colOff>
      <xdr:row>2</xdr:row>
      <xdr:rowOff>123824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9049"/>
          <a:ext cx="38962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</xdr:col>
      <xdr:colOff>34636</xdr:colOff>
      <xdr:row>25</xdr:row>
      <xdr:rowOff>164522</xdr:rowOff>
    </xdr:from>
    <xdr:to>
      <xdr:col>17</xdr:col>
      <xdr:colOff>40244</xdr:colOff>
      <xdr:row>52</xdr:row>
      <xdr:rowOff>9523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86" y="3307772"/>
          <a:ext cx="2405908" cy="5074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9525</xdr:colOff>
      <xdr:row>0</xdr:row>
      <xdr:rowOff>28575</xdr:rowOff>
    </xdr:from>
    <xdr:to>
      <xdr:col>39</xdr:col>
      <xdr:colOff>56248</xdr:colOff>
      <xdr:row>2</xdr:row>
      <xdr:rowOff>142875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8575"/>
          <a:ext cx="38962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</xdr:col>
      <xdr:colOff>43295</xdr:colOff>
      <xdr:row>25</xdr:row>
      <xdr:rowOff>103909</xdr:rowOff>
    </xdr:from>
    <xdr:to>
      <xdr:col>16</xdr:col>
      <xdr:colOff>170122</xdr:colOff>
      <xdr:row>51</xdr:row>
      <xdr:rowOff>156729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45" y="3247159"/>
          <a:ext cx="2355677" cy="509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19050</xdr:colOff>
      <xdr:row>0</xdr:row>
      <xdr:rowOff>38100</xdr:rowOff>
    </xdr:from>
    <xdr:to>
      <xdr:col>39</xdr:col>
      <xdr:colOff>65773</xdr:colOff>
      <xdr:row>2</xdr:row>
      <xdr:rowOff>133350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8100"/>
          <a:ext cx="38962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67470</xdr:colOff>
      <xdr:row>0</xdr:row>
      <xdr:rowOff>26195</xdr:rowOff>
    </xdr:from>
    <xdr:to>
      <xdr:col>28</xdr:col>
      <xdr:colOff>134939</xdr:colOff>
      <xdr:row>3</xdr:row>
      <xdr:rowOff>42131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845" y="26195"/>
          <a:ext cx="464344" cy="46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62287</xdr:colOff>
      <xdr:row>9</xdr:row>
      <xdr:rowOff>23813</xdr:rowOff>
    </xdr:from>
    <xdr:to>
      <xdr:col>18</xdr:col>
      <xdr:colOff>198437</xdr:colOff>
      <xdr:row>36</xdr:row>
      <xdr:rowOff>74840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7" y="1722438"/>
          <a:ext cx="3708025" cy="505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75746</xdr:colOff>
      <xdr:row>10</xdr:row>
      <xdr:rowOff>183695</xdr:rowOff>
    </xdr:from>
    <xdr:to>
      <xdr:col>30</xdr:col>
      <xdr:colOff>142875</xdr:colOff>
      <xdr:row>35</xdr:row>
      <xdr:rowOff>13607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621" y="1929945"/>
          <a:ext cx="2448379" cy="4592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39687</xdr:colOff>
      <xdr:row>3</xdr:row>
      <xdr:rowOff>15874</xdr:rowOff>
    </xdr:from>
    <xdr:to>
      <xdr:col>63</xdr:col>
      <xdr:colOff>115887</xdr:colOff>
      <xdr:row>54</xdr:row>
      <xdr:rowOff>103187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9687" y="468312"/>
          <a:ext cx="6227763" cy="885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95250</xdr:colOff>
      <xdr:row>57</xdr:row>
      <xdr:rowOff>47625</xdr:rowOff>
    </xdr:from>
    <xdr:to>
      <xdr:col>63</xdr:col>
      <xdr:colOff>66675</xdr:colOff>
      <xdr:row>104</xdr:row>
      <xdr:rowOff>142875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858375"/>
          <a:ext cx="5876925" cy="847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166687</xdr:colOff>
      <xdr:row>110</xdr:row>
      <xdr:rowOff>0</xdr:rowOff>
    </xdr:from>
    <xdr:to>
      <xdr:col>62</xdr:col>
      <xdr:colOff>147637</xdr:colOff>
      <xdr:row>154</xdr:row>
      <xdr:rowOff>104775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687" y="19264313"/>
          <a:ext cx="5695950" cy="850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95250</xdr:colOff>
      <xdr:row>4</xdr:row>
      <xdr:rowOff>23812</xdr:rowOff>
    </xdr:from>
    <xdr:to>
      <xdr:col>95</xdr:col>
      <xdr:colOff>0</xdr:colOff>
      <xdr:row>52</xdr:row>
      <xdr:rowOff>185737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642937"/>
          <a:ext cx="5619750" cy="854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47625</xdr:colOff>
      <xdr:row>57</xdr:row>
      <xdr:rowOff>166688</xdr:rowOff>
    </xdr:from>
    <xdr:to>
      <xdr:col>94</xdr:col>
      <xdr:colOff>180975</xdr:colOff>
      <xdr:row>106</xdr:row>
      <xdr:rowOff>33338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9977438"/>
          <a:ext cx="5657850" cy="862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95250</xdr:colOff>
      <xdr:row>110</xdr:row>
      <xdr:rowOff>95250</xdr:rowOff>
    </xdr:from>
    <xdr:to>
      <xdr:col>94</xdr:col>
      <xdr:colOff>152400</xdr:colOff>
      <xdr:row>154</xdr:row>
      <xdr:rowOff>57150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19359563"/>
          <a:ext cx="5581650" cy="835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15875</xdr:colOff>
      <xdr:row>0</xdr:row>
      <xdr:rowOff>35719</xdr:rowOff>
    </xdr:from>
    <xdr:ext cx="673894" cy="723268"/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8920" y="35719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285750</xdr:colOff>
      <xdr:row>39</xdr:row>
      <xdr:rowOff>147205</xdr:rowOff>
    </xdr:from>
    <xdr:to>
      <xdr:col>22</xdr:col>
      <xdr:colOff>216477</xdr:colOff>
      <xdr:row>49</xdr:row>
      <xdr:rowOff>51955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341" y="7420841"/>
          <a:ext cx="1835727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163512</xdr:colOff>
      <xdr:row>0</xdr:row>
      <xdr:rowOff>11906</xdr:rowOff>
    </xdr:from>
    <xdr:ext cx="673894" cy="723268"/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262" y="11906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224414</xdr:colOff>
      <xdr:row>42</xdr:row>
      <xdr:rowOff>0</xdr:rowOff>
    </xdr:from>
    <xdr:to>
      <xdr:col>20</xdr:col>
      <xdr:colOff>139700</xdr:colOff>
      <xdr:row>48</xdr:row>
      <xdr:rowOff>103187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852" y="7834313"/>
          <a:ext cx="1526598" cy="124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163512</xdr:colOff>
      <xdr:row>0</xdr:row>
      <xdr:rowOff>11906</xdr:rowOff>
    </xdr:from>
    <xdr:ext cx="673894" cy="723268"/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8887" y="11906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224414</xdr:colOff>
      <xdr:row>39</xdr:row>
      <xdr:rowOff>0</xdr:rowOff>
    </xdr:from>
    <xdr:ext cx="1490086" cy="1246187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364" y="7439025"/>
          <a:ext cx="1490086" cy="124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163512</xdr:colOff>
      <xdr:row>0</xdr:row>
      <xdr:rowOff>11906</xdr:rowOff>
    </xdr:from>
    <xdr:ext cx="673894" cy="723268"/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8887" y="11906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52964</xdr:colOff>
      <xdr:row>33</xdr:row>
      <xdr:rowOff>42095</xdr:rowOff>
    </xdr:from>
    <xdr:ext cx="1213862" cy="1015175"/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089" y="6338120"/>
          <a:ext cx="1213862" cy="10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4"/>
  </sheetPr>
  <dimension ref="A1:DD116"/>
  <sheetViews>
    <sheetView showGridLines="0" showRowColHeaders="0" zoomScaleNormal="100" zoomScaleSheetLayoutView="150" workbookViewId="0">
      <selection activeCell="D51" sqref="D51:AN51"/>
    </sheetView>
  </sheetViews>
  <sheetFormatPr defaultRowHeight="15" x14ac:dyDescent="0.25"/>
  <cols>
    <col min="1" max="1" width="3" customWidth="1"/>
    <col min="2" max="2" width="3.140625" hidden="1" customWidth="1"/>
    <col min="3" max="25" width="2.5703125" customWidth="1"/>
    <col min="26" max="26" width="3.140625" customWidth="1"/>
    <col min="27" max="41" width="2.5703125" customWidth="1"/>
    <col min="42" max="42" width="2.42578125" customWidth="1"/>
    <col min="43" max="44" width="13.85546875" hidden="1" customWidth="1"/>
    <col min="45" max="45" width="13.85546875" customWidth="1"/>
    <col min="46" max="46" width="8.85546875" customWidth="1"/>
    <col min="47" max="47" width="2.140625" customWidth="1"/>
    <col min="48" max="49" width="13.85546875" customWidth="1"/>
    <col min="50" max="50" width="2.140625" customWidth="1"/>
    <col min="51" max="52" width="13.85546875" customWidth="1"/>
    <col min="53" max="54" width="2.140625" customWidth="1"/>
    <col min="55" max="55" width="6" customWidth="1"/>
    <col min="56" max="57" width="13.85546875" customWidth="1"/>
    <col min="58" max="58" width="9.140625" customWidth="1"/>
    <col min="59" max="80" width="13.85546875" hidden="1" customWidth="1"/>
    <col min="81" max="108" width="13.85546875" customWidth="1"/>
  </cols>
  <sheetData>
    <row r="1" spans="1:108" ht="12" customHeight="1" x14ac:dyDescent="0.25">
      <c r="A1" s="1"/>
      <c r="B1" s="2"/>
      <c r="C1" s="3" t="s">
        <v>0</v>
      </c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 t="s">
        <v>1</v>
      </c>
      <c r="R1" s="5"/>
      <c r="S1" s="5"/>
      <c r="T1" s="5"/>
      <c r="U1" s="5"/>
      <c r="V1" s="5"/>
      <c r="W1" s="5"/>
      <c r="X1" s="5"/>
      <c r="Y1" s="4"/>
      <c r="Z1" s="4"/>
      <c r="AA1" s="4"/>
      <c r="AB1" s="4"/>
      <c r="AC1" s="4"/>
      <c r="AD1" s="4"/>
      <c r="AE1" s="4"/>
      <c r="AF1" s="4"/>
      <c r="AG1" s="7" t="s">
        <v>2</v>
      </c>
      <c r="AH1" s="4"/>
      <c r="AI1" s="4"/>
      <c r="AJ1" s="4"/>
      <c r="AK1" s="4"/>
      <c r="AL1" s="4"/>
      <c r="AM1" s="4"/>
      <c r="AN1" s="4"/>
      <c r="AO1" s="4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</row>
    <row r="2" spans="1:108" ht="12" customHeight="1" x14ac:dyDescent="0.25">
      <c r="A2" s="1"/>
      <c r="B2" s="2"/>
      <c r="C2" s="10" t="s">
        <v>3</v>
      </c>
      <c r="D2" s="10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6" t="s">
        <v>4</v>
      </c>
      <c r="R2" s="5"/>
      <c r="S2" s="5"/>
      <c r="T2" s="5"/>
      <c r="U2" s="5"/>
      <c r="V2" s="5"/>
      <c r="W2" s="5"/>
      <c r="X2" s="5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8"/>
      <c r="AQ2" s="8"/>
      <c r="AR2" s="8"/>
      <c r="AS2" s="8"/>
      <c r="AT2" s="8"/>
      <c r="AU2" s="11">
        <f>B25</f>
        <v>3</v>
      </c>
      <c r="AV2" s="8"/>
      <c r="AW2" s="8"/>
      <c r="AX2" s="11">
        <f>B25</f>
        <v>3</v>
      </c>
      <c r="AY2" s="8"/>
      <c r="AZ2" s="8"/>
      <c r="BA2" s="11">
        <f>AU2</f>
        <v>3</v>
      </c>
      <c r="BB2" s="9"/>
      <c r="BC2" s="241" t="s">
        <v>5</v>
      </c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</row>
    <row r="3" spans="1:108" ht="12" customHeight="1" x14ac:dyDescent="0.25">
      <c r="A3" s="1"/>
      <c r="B3" s="2"/>
      <c r="C3" s="10" t="s">
        <v>6</v>
      </c>
      <c r="D3" s="10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8"/>
      <c r="AQ3" s="8"/>
      <c r="AR3" s="8"/>
      <c r="AS3" s="8"/>
      <c r="AT3" s="8"/>
      <c r="AU3" s="11">
        <f>$AU$2</f>
        <v>3</v>
      </c>
      <c r="AV3" s="8"/>
      <c r="AW3" s="8"/>
      <c r="AX3" s="11">
        <f>$AX$2</f>
        <v>3</v>
      </c>
      <c r="AY3" s="8"/>
      <c r="AZ3" s="8"/>
      <c r="BA3" s="11">
        <f>$BA$2</f>
        <v>3</v>
      </c>
      <c r="BB3" s="9"/>
      <c r="BC3" s="241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</row>
    <row r="4" spans="1:108" ht="1.5" customHeight="1" x14ac:dyDescent="0.25">
      <c r="A4" s="1"/>
      <c r="B4" s="2"/>
      <c r="C4" s="12"/>
      <c r="D4" s="12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8"/>
      <c r="AQ4" s="8"/>
      <c r="AR4" s="8"/>
      <c r="AS4" s="8"/>
      <c r="AT4" s="8"/>
      <c r="AU4" s="11">
        <f t="shared" ref="AU4:AU30" si="0">$AU$2</f>
        <v>3</v>
      </c>
      <c r="AV4" s="8"/>
      <c r="AW4" s="8"/>
      <c r="AX4" s="11">
        <f t="shared" ref="AX4:AX28" si="1">$AX$2</f>
        <v>3</v>
      </c>
      <c r="AY4" s="8"/>
      <c r="AZ4" s="8"/>
      <c r="BA4" s="11">
        <f t="shared" ref="BA4:BA28" si="2">$BA$2</f>
        <v>3</v>
      </c>
      <c r="BB4" s="9"/>
      <c r="BC4" s="241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</row>
    <row r="5" spans="1:108" ht="13.5" customHeight="1" x14ac:dyDescent="0.25">
      <c r="A5" s="1"/>
      <c r="B5" s="2"/>
      <c r="C5" s="4"/>
      <c r="D5" s="14"/>
      <c r="E5" s="14"/>
      <c r="F5" s="14" t="str">
        <f>IF(B23=1,"Podklad pro POPTÁVKU - ruční jednokřídlové šachetní dveře pro výtahy",IF(B23=2,"Podklad pro OBJEDNÁVKU - ruční jednokřídlové šachetní dveře pro výtahy",IF(B23=3,"Podklad pro REALIZACI VÝROBY - ruční jednokřídlové šachetní dveře pro výtahy","")))</f>
        <v>Podklad pro POPTÁVKU - ruční jednokřídlové šachetní dveře pro výtahy</v>
      </c>
      <c r="G5" s="14"/>
      <c r="H5" s="14"/>
      <c r="I5" s="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8"/>
      <c r="AQ5" s="8"/>
      <c r="AR5" s="8"/>
      <c r="AS5" s="8"/>
      <c r="AT5" s="8"/>
      <c r="AU5" s="11">
        <f t="shared" si="0"/>
        <v>3</v>
      </c>
      <c r="AV5" s="8"/>
      <c r="AW5" s="8"/>
      <c r="AX5" s="11">
        <f t="shared" si="1"/>
        <v>3</v>
      </c>
      <c r="AY5" s="8"/>
      <c r="AZ5" s="8"/>
      <c r="BA5" s="11">
        <f t="shared" si="2"/>
        <v>3</v>
      </c>
      <c r="BB5" s="9"/>
      <c r="BC5" s="241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</row>
    <row r="6" spans="1:108" ht="2.25" customHeight="1" x14ac:dyDescent="0.25">
      <c r="A6" s="1"/>
      <c r="B6" s="2"/>
      <c r="C6" s="15"/>
      <c r="D6" s="15"/>
      <c r="E6" s="16"/>
      <c r="F6" s="16"/>
      <c r="G6" s="16"/>
      <c r="H6" s="16"/>
      <c r="I6" s="16"/>
      <c r="J6" s="16"/>
      <c r="K6" s="16"/>
      <c r="L6" s="16"/>
      <c r="M6" s="4"/>
      <c r="N6" s="16"/>
      <c r="O6" s="16"/>
      <c r="P6" s="16"/>
      <c r="Q6" s="16"/>
      <c r="R6" s="16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6"/>
      <c r="AP6" s="8"/>
      <c r="AQ6" s="8"/>
      <c r="AR6" s="8"/>
      <c r="AS6" s="8"/>
      <c r="AT6" s="8"/>
      <c r="AU6" s="11">
        <f t="shared" si="0"/>
        <v>3</v>
      </c>
      <c r="AV6" s="8"/>
      <c r="AW6" s="8"/>
      <c r="AX6" s="11">
        <f t="shared" si="1"/>
        <v>3</v>
      </c>
      <c r="AY6" s="8"/>
      <c r="AZ6" s="8"/>
      <c r="BA6" s="11">
        <f t="shared" si="2"/>
        <v>3</v>
      </c>
      <c r="BB6" s="9"/>
      <c r="BC6" s="241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</row>
    <row r="7" spans="1:108" ht="15.75" customHeight="1" x14ac:dyDescent="0.25">
      <c r="A7" s="1"/>
      <c r="B7" s="18"/>
      <c r="C7" s="19" t="s">
        <v>7</v>
      </c>
      <c r="D7" s="19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4"/>
      <c r="Q7" s="4"/>
      <c r="R7" s="4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16"/>
      <c r="AP7" s="8"/>
      <c r="AQ7" s="8"/>
      <c r="AR7" s="8"/>
      <c r="AS7" s="8"/>
      <c r="AT7" s="8"/>
      <c r="AU7" s="11">
        <f t="shared" si="0"/>
        <v>3</v>
      </c>
      <c r="AV7" s="8"/>
      <c r="AW7" s="8"/>
      <c r="AX7" s="11">
        <f t="shared" si="1"/>
        <v>3</v>
      </c>
      <c r="AY7" s="8"/>
      <c r="AZ7" s="8"/>
      <c r="BA7" s="11">
        <f t="shared" si="2"/>
        <v>3</v>
      </c>
      <c r="BB7" s="9"/>
      <c r="BC7" s="241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</row>
    <row r="8" spans="1:108" ht="7.5" customHeight="1" x14ac:dyDescent="0.25">
      <c r="A8" s="1"/>
      <c r="B8" s="18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6"/>
      <c r="AP8" s="8"/>
      <c r="AQ8" s="8"/>
      <c r="AR8" s="8"/>
      <c r="AS8" s="8"/>
      <c r="AT8" s="8"/>
      <c r="AU8" s="11">
        <f t="shared" si="0"/>
        <v>3</v>
      </c>
      <c r="AV8" s="8"/>
      <c r="AW8" s="8"/>
      <c r="AX8" s="11">
        <f t="shared" si="1"/>
        <v>3</v>
      </c>
      <c r="AY8" s="8"/>
      <c r="AZ8" s="8"/>
      <c r="BA8" s="11">
        <f t="shared" si="2"/>
        <v>3</v>
      </c>
      <c r="BB8" s="9"/>
      <c r="BC8" s="241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</row>
    <row r="9" spans="1:108" ht="19.5" customHeight="1" x14ac:dyDescent="0.25">
      <c r="A9" s="1"/>
      <c r="B9" s="18"/>
      <c r="C9" s="20" t="s">
        <v>8</v>
      </c>
      <c r="D9" s="20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243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5"/>
      <c r="AO9" s="16"/>
      <c r="AP9" s="8"/>
      <c r="AQ9" s="8"/>
      <c r="AR9" s="8"/>
      <c r="AS9" s="8"/>
      <c r="AT9" s="8"/>
      <c r="AU9" s="11">
        <f t="shared" si="0"/>
        <v>3</v>
      </c>
      <c r="AV9" s="8"/>
      <c r="AW9" s="8"/>
      <c r="AX9" s="11">
        <f t="shared" si="1"/>
        <v>3</v>
      </c>
      <c r="AY9" s="8"/>
      <c r="AZ9" s="8"/>
      <c r="BA9" s="11">
        <f t="shared" si="2"/>
        <v>3</v>
      </c>
      <c r="BB9" s="9"/>
      <c r="BC9" s="241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</row>
    <row r="10" spans="1:108" ht="3" customHeight="1" x14ac:dyDescent="0.25">
      <c r="A10" s="1"/>
      <c r="B10" s="18"/>
      <c r="C10" s="15"/>
      <c r="D10" s="15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6"/>
      <c r="AP10" s="8"/>
      <c r="AQ10" s="8"/>
      <c r="AR10" s="8"/>
      <c r="AS10" s="8"/>
      <c r="AT10" s="8"/>
      <c r="AU10" s="11">
        <f t="shared" si="0"/>
        <v>3</v>
      </c>
      <c r="AV10" s="8"/>
      <c r="AW10" s="8"/>
      <c r="AX10" s="11">
        <f t="shared" si="1"/>
        <v>3</v>
      </c>
      <c r="AY10" s="8"/>
      <c r="AZ10" s="8"/>
      <c r="BA10" s="11">
        <f t="shared" si="2"/>
        <v>3</v>
      </c>
      <c r="BB10" s="9"/>
      <c r="BC10" s="241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</row>
    <row r="11" spans="1:108" ht="12" customHeight="1" x14ac:dyDescent="0.25">
      <c r="A11" s="1"/>
      <c r="B11" s="18"/>
      <c r="C11" s="20" t="s">
        <v>9</v>
      </c>
      <c r="D11" s="20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8"/>
      <c r="AQ11" s="8"/>
      <c r="AR11" s="8"/>
      <c r="AS11" s="8"/>
      <c r="AT11" s="8"/>
      <c r="AU11" s="11">
        <f t="shared" si="0"/>
        <v>3</v>
      </c>
      <c r="AV11" s="8"/>
      <c r="AW11" s="8"/>
      <c r="AX11" s="11">
        <f t="shared" si="1"/>
        <v>3</v>
      </c>
      <c r="AY11" s="8"/>
      <c r="AZ11" s="8"/>
      <c r="BA11" s="11">
        <f t="shared" si="2"/>
        <v>3</v>
      </c>
      <c r="BB11" s="9"/>
      <c r="BC11" s="241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</row>
    <row r="12" spans="1:108" ht="2.25" customHeight="1" x14ac:dyDescent="0.25">
      <c r="A12" s="1"/>
      <c r="B12" s="18"/>
      <c r="C12" s="15"/>
      <c r="D12" s="1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6"/>
      <c r="AP12" s="8"/>
      <c r="AQ12" s="8"/>
      <c r="AR12" s="8"/>
      <c r="AS12" s="8"/>
      <c r="AT12" s="8"/>
      <c r="AU12" s="11">
        <f t="shared" si="0"/>
        <v>3</v>
      </c>
      <c r="AV12" s="8"/>
      <c r="AW12" s="8"/>
      <c r="AX12" s="11">
        <f t="shared" si="1"/>
        <v>3</v>
      </c>
      <c r="AY12" s="8"/>
      <c r="AZ12" s="8"/>
      <c r="BA12" s="11">
        <f t="shared" si="2"/>
        <v>3</v>
      </c>
      <c r="BB12" s="9"/>
      <c r="BC12" s="241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</row>
    <row r="13" spans="1:108" ht="12" customHeight="1" x14ac:dyDescent="0.25">
      <c r="A13" s="1"/>
      <c r="B13" s="18"/>
      <c r="C13" s="21" t="s">
        <v>10</v>
      </c>
      <c r="D13" s="21"/>
      <c r="E13" s="22"/>
      <c r="F13" s="22"/>
      <c r="G13" s="22"/>
      <c r="H13" s="22"/>
      <c r="I13" s="22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46" t="s">
        <v>11</v>
      </c>
      <c r="AE13" s="246"/>
      <c r="AF13" s="247"/>
      <c r="AG13" s="247"/>
      <c r="AH13" s="247"/>
      <c r="AI13" s="247"/>
      <c r="AJ13" s="247"/>
      <c r="AK13" s="247"/>
      <c r="AL13" s="247"/>
      <c r="AM13" s="247"/>
      <c r="AN13" s="247"/>
      <c r="AO13" s="22"/>
      <c r="AP13" s="8"/>
      <c r="AQ13" s="8"/>
      <c r="AR13" s="8"/>
      <c r="AS13" s="8"/>
      <c r="AT13" s="8"/>
      <c r="AU13" s="11">
        <f t="shared" si="0"/>
        <v>3</v>
      </c>
      <c r="AV13" s="8"/>
      <c r="AW13" s="8"/>
      <c r="AX13" s="11">
        <f t="shared" si="1"/>
        <v>3</v>
      </c>
      <c r="AY13" s="8"/>
      <c r="AZ13" s="8"/>
      <c r="BA13" s="11">
        <f t="shared" si="2"/>
        <v>3</v>
      </c>
      <c r="BB13" s="9"/>
      <c r="BC13" s="241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</row>
    <row r="14" spans="1:108" ht="2.25" customHeight="1" x14ac:dyDescent="0.25">
      <c r="A14" s="1"/>
      <c r="B14" s="18"/>
      <c r="C14" s="21"/>
      <c r="D14" s="21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8"/>
      <c r="AQ14" s="8"/>
      <c r="AR14" s="8"/>
      <c r="AS14" s="8"/>
      <c r="AT14" s="8"/>
      <c r="AU14" s="11">
        <f t="shared" si="0"/>
        <v>3</v>
      </c>
      <c r="AV14" s="8"/>
      <c r="AW14" s="8"/>
      <c r="AX14" s="11">
        <f t="shared" si="1"/>
        <v>3</v>
      </c>
      <c r="AY14" s="8"/>
      <c r="AZ14" s="8"/>
      <c r="BA14" s="11">
        <f t="shared" si="2"/>
        <v>3</v>
      </c>
      <c r="BB14" s="9"/>
      <c r="BC14" s="241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</row>
    <row r="15" spans="1:108" ht="12" customHeight="1" x14ac:dyDescent="0.25">
      <c r="A15" s="1"/>
      <c r="B15" s="18"/>
      <c r="C15" s="21" t="s">
        <v>12</v>
      </c>
      <c r="D15" s="21"/>
      <c r="E15" s="22"/>
      <c r="F15" s="22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2"/>
      <c r="W15" s="21" t="s">
        <v>13</v>
      </c>
      <c r="X15" s="22"/>
      <c r="Y15" s="22"/>
      <c r="Z15" s="22"/>
      <c r="AA15" s="22"/>
      <c r="AB15" s="247"/>
      <c r="AC15" s="247"/>
      <c r="AD15" s="247"/>
      <c r="AE15" s="247"/>
      <c r="AF15" s="247"/>
      <c r="AG15" s="22"/>
      <c r="AH15" s="22"/>
      <c r="AI15" s="22"/>
      <c r="AJ15" s="22"/>
      <c r="AK15" s="22"/>
      <c r="AL15" s="22"/>
      <c r="AM15" s="22"/>
      <c r="AN15" s="22"/>
      <c r="AO15" s="22"/>
      <c r="AP15" s="8"/>
      <c r="AQ15" s="8"/>
      <c r="AR15" s="8"/>
      <c r="AS15" s="8"/>
      <c r="AT15" s="8"/>
      <c r="AU15" s="11">
        <f t="shared" si="0"/>
        <v>3</v>
      </c>
      <c r="AV15" s="8"/>
      <c r="AW15" s="8"/>
      <c r="AX15" s="11">
        <f t="shared" si="1"/>
        <v>3</v>
      </c>
      <c r="AY15" s="8"/>
      <c r="AZ15" s="8"/>
      <c r="BA15" s="11">
        <f t="shared" si="2"/>
        <v>3</v>
      </c>
      <c r="BB15" s="9"/>
      <c r="BC15" s="241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</row>
    <row r="16" spans="1:108" ht="2.25" customHeight="1" x14ac:dyDescent="0.25">
      <c r="A16" s="1"/>
      <c r="B16" s="18"/>
      <c r="C16" s="21"/>
      <c r="D16" s="21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4"/>
      <c r="W16" s="21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8"/>
      <c r="AQ16" s="8"/>
      <c r="AR16" s="8">
        <v>120</v>
      </c>
      <c r="AS16" s="8"/>
      <c r="AT16" s="8"/>
      <c r="AU16" s="11">
        <f t="shared" si="0"/>
        <v>3</v>
      </c>
      <c r="AV16" s="8"/>
      <c r="AW16" s="8"/>
      <c r="AX16" s="11">
        <f t="shared" si="1"/>
        <v>3</v>
      </c>
      <c r="AY16" s="8"/>
      <c r="AZ16" s="8"/>
      <c r="BA16" s="11">
        <f t="shared" si="2"/>
        <v>3</v>
      </c>
      <c r="BB16" s="9"/>
      <c r="BC16" s="241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</row>
    <row r="17" spans="1:108" ht="12" customHeight="1" x14ac:dyDescent="0.25">
      <c r="A17" s="1"/>
      <c r="B17" s="18"/>
      <c r="C17" s="21" t="s">
        <v>14</v>
      </c>
      <c r="D17" s="21"/>
      <c r="E17" s="22"/>
      <c r="F17" s="22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2"/>
      <c r="W17" s="21" t="s">
        <v>15</v>
      </c>
      <c r="X17" s="22"/>
      <c r="Y17" s="22"/>
      <c r="Z17" s="22"/>
      <c r="AA17" s="22"/>
      <c r="AB17" s="247"/>
      <c r="AC17" s="247"/>
      <c r="AD17" s="247"/>
      <c r="AE17" s="247"/>
      <c r="AF17" s="247"/>
      <c r="AG17" s="22"/>
      <c r="AH17" s="22"/>
      <c r="AI17" s="22"/>
      <c r="AJ17" s="22"/>
      <c r="AK17" s="22"/>
      <c r="AL17" s="22"/>
      <c r="AM17" s="22"/>
      <c r="AN17" s="22"/>
      <c r="AO17" s="22"/>
      <c r="AP17" s="8"/>
      <c r="AQ17" s="8"/>
      <c r="AR17" s="8"/>
      <c r="AS17" s="8"/>
      <c r="AT17" s="8"/>
      <c r="AU17" s="11">
        <f t="shared" si="0"/>
        <v>3</v>
      </c>
      <c r="AV17" s="8"/>
      <c r="AW17" s="8"/>
      <c r="AX17" s="11">
        <f t="shared" si="1"/>
        <v>3</v>
      </c>
      <c r="AY17" s="8"/>
      <c r="AZ17" s="8"/>
      <c r="BA17" s="11">
        <f t="shared" si="2"/>
        <v>3</v>
      </c>
      <c r="BB17" s="9"/>
      <c r="BC17" s="241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</row>
    <row r="18" spans="1:108" ht="2.25" customHeight="1" x14ac:dyDescent="0.25">
      <c r="A18" s="1"/>
      <c r="B18" s="18"/>
      <c r="C18" s="21"/>
      <c r="D18" s="21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4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8"/>
      <c r="AQ18" s="8"/>
      <c r="AR18" s="8"/>
      <c r="AS18" s="8"/>
      <c r="AT18" s="8"/>
      <c r="AU18" s="11">
        <f t="shared" si="0"/>
        <v>3</v>
      </c>
      <c r="AV18" s="8"/>
      <c r="AW18" s="8"/>
      <c r="AX18" s="11">
        <f t="shared" si="1"/>
        <v>3</v>
      </c>
      <c r="AY18" s="8"/>
      <c r="AZ18" s="8"/>
      <c r="BA18" s="11">
        <f t="shared" si="2"/>
        <v>3</v>
      </c>
      <c r="BB18" s="9"/>
      <c r="BC18" s="241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</row>
    <row r="19" spans="1:108" ht="12" customHeight="1" x14ac:dyDescent="0.25">
      <c r="A19" s="1"/>
      <c r="B19" s="18"/>
      <c r="C19" s="21" t="s">
        <v>16</v>
      </c>
      <c r="D19" s="21"/>
      <c r="E19" s="22"/>
      <c r="F19" s="22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2"/>
      <c r="W19" s="21" t="s">
        <v>17</v>
      </c>
      <c r="X19" s="22"/>
      <c r="Y19" s="22"/>
      <c r="Z19" s="237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2"/>
      <c r="AP19" s="23"/>
      <c r="AQ19" s="23"/>
      <c r="AR19" s="23"/>
      <c r="AS19" s="23"/>
      <c r="AT19" s="23"/>
      <c r="AU19" s="11">
        <f t="shared" si="0"/>
        <v>3</v>
      </c>
      <c r="AV19" s="23"/>
      <c r="AW19" s="23"/>
      <c r="AX19" s="11">
        <f t="shared" si="1"/>
        <v>3</v>
      </c>
      <c r="AY19" s="23"/>
      <c r="AZ19" s="23"/>
      <c r="BA19" s="11">
        <f t="shared" si="2"/>
        <v>3</v>
      </c>
      <c r="BB19" s="1"/>
      <c r="BC19" s="241"/>
      <c r="BD19" s="1"/>
      <c r="BE19" s="1"/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</row>
    <row r="20" spans="1:108" ht="2.25" customHeight="1" x14ac:dyDescent="0.25">
      <c r="A20" s="1"/>
      <c r="B20" s="18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3"/>
      <c r="AQ20" s="23"/>
      <c r="AR20" s="23"/>
      <c r="AS20" s="23"/>
      <c r="AT20" s="23"/>
      <c r="AU20" s="11">
        <f t="shared" si="0"/>
        <v>3</v>
      </c>
      <c r="AV20" s="23"/>
      <c r="AW20" s="23"/>
      <c r="AX20" s="11">
        <f t="shared" si="1"/>
        <v>3</v>
      </c>
      <c r="AY20" s="23"/>
      <c r="AZ20" s="23"/>
      <c r="BA20" s="11">
        <f t="shared" si="2"/>
        <v>3</v>
      </c>
      <c r="BB20" s="1"/>
      <c r="BC20" s="241"/>
      <c r="BD20" s="1"/>
      <c r="BE20" s="1"/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</row>
    <row r="21" spans="1:108" ht="12" customHeight="1" x14ac:dyDescent="0.25">
      <c r="A21" s="1"/>
      <c r="B21" s="18"/>
      <c r="C21" s="21" t="s">
        <v>18</v>
      </c>
      <c r="D21" s="21"/>
      <c r="E21" s="22"/>
      <c r="F21" s="22"/>
      <c r="G21" s="22"/>
      <c r="H21" s="22"/>
      <c r="I21" s="22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2"/>
      <c r="AP21" s="23"/>
      <c r="AQ21" s="23"/>
      <c r="AR21" s="23"/>
      <c r="AS21" s="23"/>
      <c r="AT21" s="23"/>
      <c r="AU21" s="11">
        <f t="shared" si="0"/>
        <v>3</v>
      </c>
      <c r="AV21" s="23"/>
      <c r="AW21" s="23"/>
      <c r="AX21" s="11">
        <f t="shared" si="1"/>
        <v>3</v>
      </c>
      <c r="AY21" s="23"/>
      <c r="AZ21" s="23"/>
      <c r="BA21" s="11">
        <f t="shared" si="2"/>
        <v>3</v>
      </c>
      <c r="BB21" s="1"/>
      <c r="BC21" s="241"/>
      <c r="BD21" s="1"/>
      <c r="BE21" s="1"/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</row>
    <row r="22" spans="1:108" ht="2.25" customHeight="1" x14ac:dyDescent="0.25">
      <c r="A22" s="1"/>
      <c r="B22" s="18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3"/>
      <c r="AQ22" s="23"/>
      <c r="AR22" s="23"/>
      <c r="AS22" s="23"/>
      <c r="AT22" s="23"/>
      <c r="AU22" s="11">
        <f t="shared" si="0"/>
        <v>3</v>
      </c>
      <c r="AV22" s="23"/>
      <c r="AW22" s="23"/>
      <c r="AX22" s="11">
        <f t="shared" si="1"/>
        <v>3</v>
      </c>
      <c r="AY22" s="23"/>
      <c r="AZ22" s="23"/>
      <c r="BA22" s="11">
        <f t="shared" si="2"/>
        <v>3</v>
      </c>
      <c r="BB22" s="1"/>
      <c r="BC22" s="241"/>
      <c r="BD22" s="1"/>
      <c r="BE22" s="1"/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</row>
    <row r="23" spans="1:108" ht="15" customHeight="1" x14ac:dyDescent="0.25">
      <c r="A23" s="1"/>
      <c r="B23" s="25">
        <v>1</v>
      </c>
      <c r="C23" s="26"/>
      <c r="D23" s="27" t="s">
        <v>19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6"/>
      <c r="Q23" s="27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3"/>
      <c r="AQ23" s="23"/>
      <c r="AR23" s="23"/>
      <c r="AS23" s="23"/>
      <c r="AT23" s="23"/>
      <c r="AU23" s="11">
        <f t="shared" si="0"/>
        <v>3</v>
      </c>
      <c r="AV23" s="23"/>
      <c r="AW23" s="23"/>
      <c r="AX23" s="11">
        <f t="shared" si="1"/>
        <v>3</v>
      </c>
      <c r="AY23" s="23"/>
      <c r="AZ23" s="23"/>
      <c r="BA23" s="11">
        <f t="shared" si="2"/>
        <v>3</v>
      </c>
      <c r="BB23" s="1"/>
      <c r="BC23" s="241"/>
      <c r="BD23" s="1"/>
      <c r="BE23" s="1"/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</row>
    <row r="24" spans="1:108" ht="2.25" customHeight="1" x14ac:dyDescent="0.25">
      <c r="A24" s="1"/>
      <c r="B24" s="18"/>
      <c r="C24" s="21"/>
      <c r="D24" s="21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4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8"/>
      <c r="AQ24" s="8"/>
      <c r="AR24" s="8"/>
      <c r="AS24" s="8"/>
      <c r="AT24" s="8"/>
      <c r="AU24" s="11">
        <f t="shared" si="0"/>
        <v>3</v>
      </c>
      <c r="AV24" s="8"/>
      <c r="AW24" s="8"/>
      <c r="AX24" s="11">
        <f t="shared" si="1"/>
        <v>3</v>
      </c>
      <c r="AY24" s="8"/>
      <c r="AZ24" s="8"/>
      <c r="BA24" s="11">
        <f t="shared" si="2"/>
        <v>3</v>
      </c>
      <c r="BB24" s="9"/>
      <c r="BC24" s="241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</row>
    <row r="25" spans="1:108" ht="15.75" customHeight="1" x14ac:dyDescent="0.25">
      <c r="A25" s="1"/>
      <c r="B25" s="178">
        <v>3</v>
      </c>
      <c r="C25" s="4"/>
      <c r="D25" s="26"/>
      <c r="E25" s="27" t="s">
        <v>20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23"/>
      <c r="AQ25" s="23"/>
      <c r="AR25" s="23"/>
      <c r="AS25" s="23"/>
      <c r="AT25" s="23"/>
      <c r="AU25" s="11">
        <f t="shared" si="0"/>
        <v>3</v>
      </c>
      <c r="AV25" s="23"/>
      <c r="AW25" s="23"/>
      <c r="AX25" s="11">
        <f t="shared" si="1"/>
        <v>3</v>
      </c>
      <c r="AY25" s="23"/>
      <c r="AZ25" s="23"/>
      <c r="BA25" s="11">
        <f t="shared" si="2"/>
        <v>3</v>
      </c>
      <c r="BB25" s="1"/>
      <c r="BC25" s="241"/>
      <c r="BD25" s="1"/>
      <c r="BE25" s="1"/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</row>
    <row r="26" spans="1:108" ht="4.5" customHeight="1" x14ac:dyDescent="0.25">
      <c r="A26" s="1"/>
      <c r="B26" s="18"/>
      <c r="C26" s="21"/>
      <c r="D26" s="21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4"/>
      <c r="W26" s="21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8"/>
      <c r="AQ26" s="8"/>
      <c r="AR26" s="8"/>
      <c r="AS26" s="8"/>
      <c r="AT26" s="8"/>
      <c r="AU26" s="11">
        <f t="shared" si="0"/>
        <v>3</v>
      </c>
      <c r="AV26" s="8"/>
      <c r="AW26" s="8"/>
      <c r="AX26" s="11">
        <f t="shared" si="1"/>
        <v>3</v>
      </c>
      <c r="AY26" s="8"/>
      <c r="AZ26" s="8"/>
      <c r="BA26" s="11">
        <f t="shared" si="2"/>
        <v>3</v>
      </c>
      <c r="BB26" s="9"/>
      <c r="BC26" s="241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</row>
    <row r="27" spans="1:108" ht="12" customHeight="1" x14ac:dyDescent="0.25">
      <c r="A27" s="1"/>
      <c r="B27" s="18"/>
      <c r="C27" s="20" t="s">
        <v>21</v>
      </c>
      <c r="D27" s="16"/>
      <c r="E27" s="4"/>
      <c r="F27" s="16"/>
      <c r="G27" s="4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23"/>
      <c r="AQ27" s="23"/>
      <c r="AR27" s="23"/>
      <c r="AS27" s="23"/>
      <c r="AT27" s="23"/>
      <c r="AU27" s="11">
        <f t="shared" si="0"/>
        <v>3</v>
      </c>
      <c r="AV27" s="23"/>
      <c r="AW27" s="23"/>
      <c r="AX27" s="11">
        <f t="shared" si="1"/>
        <v>3</v>
      </c>
      <c r="AY27" s="23"/>
      <c r="AZ27" s="23"/>
      <c r="BA27" s="11">
        <f t="shared" si="2"/>
        <v>3</v>
      </c>
      <c r="BB27" s="1"/>
      <c r="BC27" s="241"/>
      <c r="BD27" s="1"/>
      <c r="BE27" s="1"/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</row>
    <row r="28" spans="1:108" ht="2.25" customHeight="1" x14ac:dyDescent="0.25">
      <c r="A28" s="1"/>
      <c r="B28" s="18"/>
      <c r="C28" s="21"/>
      <c r="D28" s="21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4"/>
      <c r="W28" s="21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8"/>
      <c r="AQ28" s="8"/>
      <c r="AR28" s="8"/>
      <c r="AS28" s="8"/>
      <c r="AT28" s="8"/>
      <c r="AU28" s="11">
        <f t="shared" si="0"/>
        <v>3</v>
      </c>
      <c r="AV28" s="8"/>
      <c r="AW28" s="8"/>
      <c r="AX28" s="11">
        <f t="shared" si="1"/>
        <v>3</v>
      </c>
      <c r="AY28" s="8"/>
      <c r="AZ28" s="8"/>
      <c r="BA28" s="11">
        <f t="shared" si="2"/>
        <v>3</v>
      </c>
      <c r="BB28" s="9"/>
      <c r="BC28" s="241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</row>
    <row r="29" spans="1:108" ht="21" customHeight="1" x14ac:dyDescent="0.25">
      <c r="A29" s="1"/>
      <c r="B29" s="18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29">
        <f>AB29+AN29</f>
        <v>0</v>
      </c>
      <c r="S29" s="30" t="s">
        <v>22</v>
      </c>
      <c r="T29" s="31"/>
      <c r="U29" s="32"/>
      <c r="V29" s="32"/>
      <c r="W29" s="32"/>
      <c r="X29" s="32"/>
      <c r="Y29" s="32"/>
      <c r="Z29" s="32"/>
      <c r="AA29" s="32"/>
      <c r="AB29" s="239">
        <v>0</v>
      </c>
      <c r="AC29" s="239"/>
      <c r="AD29" s="32"/>
      <c r="AE29" s="30" t="s">
        <v>23</v>
      </c>
      <c r="AF29" s="31"/>
      <c r="AG29" s="32"/>
      <c r="AH29" s="32"/>
      <c r="AI29" s="32"/>
      <c r="AJ29" s="32"/>
      <c r="AK29" s="32"/>
      <c r="AL29" s="32"/>
      <c r="AM29" s="32"/>
      <c r="AN29" s="239">
        <v>0</v>
      </c>
      <c r="AO29" s="240"/>
      <c r="AP29" s="23"/>
      <c r="AQ29" s="23"/>
      <c r="AR29" s="23"/>
      <c r="AS29" s="23"/>
      <c r="AT29" s="23"/>
      <c r="AU29" s="11"/>
      <c r="AV29" s="23"/>
      <c r="AW29" s="23"/>
      <c r="AX29" s="11"/>
      <c r="AY29" s="23"/>
      <c r="AZ29" s="23"/>
      <c r="BA29" s="11"/>
      <c r="BB29" s="1"/>
      <c r="BC29" s="241"/>
      <c r="BD29" s="1"/>
      <c r="BE29" s="1"/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</row>
    <row r="30" spans="1:108" ht="10.5" customHeight="1" x14ac:dyDescent="0.25">
      <c r="A30" s="1"/>
      <c r="B30" s="18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33"/>
      <c r="S30" s="34" t="s">
        <v>24</v>
      </c>
      <c r="T30" s="35"/>
      <c r="U30" s="35"/>
      <c r="V30" s="35"/>
      <c r="W30" s="35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7"/>
      <c r="AP30" s="23"/>
      <c r="AQ30" s="23"/>
      <c r="AR30" s="23"/>
      <c r="AS30" s="23"/>
      <c r="AT30" s="23"/>
      <c r="AU30" s="11">
        <f t="shared" si="0"/>
        <v>3</v>
      </c>
      <c r="AV30" s="23"/>
      <c r="AW30" s="23"/>
      <c r="AX30" s="11"/>
      <c r="AY30" s="23"/>
      <c r="AZ30" s="23"/>
      <c r="BA30" s="11"/>
      <c r="BB30" s="1"/>
      <c r="BC30" s="241"/>
      <c r="BD30" s="1"/>
      <c r="BE30" s="1"/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</row>
    <row r="31" spans="1:108" ht="4.5" customHeight="1" x14ac:dyDescent="0.25">
      <c r="A31" s="1"/>
      <c r="B31" s="18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6"/>
      <c r="AP31" s="23"/>
      <c r="AQ31" s="23"/>
      <c r="AR31" s="23"/>
      <c r="AS31" s="23"/>
      <c r="AT31" s="23"/>
      <c r="AU31" s="8"/>
      <c r="AV31" s="23"/>
      <c r="AW31" s="23"/>
      <c r="AX31" s="8"/>
      <c r="AY31" s="23"/>
      <c r="AZ31" s="23"/>
      <c r="BA31" s="8"/>
      <c r="BB31" s="1"/>
      <c r="BC31" s="241"/>
      <c r="BD31" s="1"/>
      <c r="BE31" s="1"/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</row>
    <row r="32" spans="1:108" ht="12" customHeight="1" x14ac:dyDescent="0.25">
      <c r="A32" s="1"/>
      <c r="B32" s="18"/>
      <c r="C32" s="16"/>
      <c r="D32" s="38" t="s">
        <v>25</v>
      </c>
      <c r="E32" s="39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16"/>
      <c r="R32" s="40" t="s">
        <v>26</v>
      </c>
      <c r="S32" s="41"/>
      <c r="T32" s="41"/>
      <c r="U32" s="41"/>
      <c r="V32" s="41"/>
      <c r="W32" s="41"/>
      <c r="X32" s="41"/>
      <c r="Y32" s="41"/>
      <c r="Z32" s="41"/>
      <c r="AA32" s="41" t="s">
        <v>27</v>
      </c>
      <c r="AB32" s="41"/>
      <c r="AC32" s="234" t="s">
        <v>28</v>
      </c>
      <c r="AD32" s="234"/>
      <c r="AE32" s="235">
        <v>0</v>
      </c>
      <c r="AF32" s="235"/>
      <c r="AG32" s="42" t="s">
        <v>29</v>
      </c>
      <c r="AH32" s="43" t="s">
        <v>27</v>
      </c>
      <c r="AI32" s="44"/>
      <c r="AJ32" s="234" t="s">
        <v>30</v>
      </c>
      <c r="AK32" s="234"/>
      <c r="AL32" s="235">
        <v>0</v>
      </c>
      <c r="AM32" s="235"/>
      <c r="AN32" s="42" t="s">
        <v>29</v>
      </c>
      <c r="AO32" s="45" t="str">
        <f>IF(AE32&gt;AB29,1,IF(AL32&gt;AN29,1,""))</f>
        <v/>
      </c>
      <c r="AP32" s="23"/>
      <c r="AQ32" s="23"/>
      <c r="AR32" s="23"/>
      <c r="AS32" s="23"/>
      <c r="AT32" s="23"/>
      <c r="AU32" s="8"/>
      <c r="AV32" s="23"/>
      <c r="AW32" s="23"/>
      <c r="AX32" s="8"/>
      <c r="AY32" s="23"/>
      <c r="AZ32" s="23"/>
      <c r="BA32" s="8"/>
      <c r="BB32" s="1"/>
      <c r="BC32" s="241"/>
      <c r="BD32" s="1"/>
      <c r="BE32" s="1"/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</row>
    <row r="33" spans="1:108" ht="4.5" customHeight="1" x14ac:dyDescent="0.25">
      <c r="A33" s="1"/>
      <c r="B33" s="18"/>
      <c r="C33" s="16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16"/>
      <c r="R33" s="46"/>
      <c r="S33" s="17"/>
      <c r="T33" s="17"/>
      <c r="U33" s="17"/>
      <c r="V33" s="17"/>
      <c r="W33" s="17"/>
      <c r="X33" s="17"/>
      <c r="Y33" s="17"/>
      <c r="Z33" s="41"/>
      <c r="AA33" s="41"/>
      <c r="AB33" s="41"/>
      <c r="AC33" s="41"/>
      <c r="AD33" s="41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6"/>
      <c r="AP33" s="23"/>
      <c r="AQ33" s="23"/>
      <c r="AR33" s="23"/>
      <c r="AS33" s="23"/>
      <c r="AT33" s="23"/>
      <c r="AU33" s="8"/>
      <c r="AV33" s="23"/>
      <c r="AW33" s="23"/>
      <c r="AX33" s="8"/>
      <c r="AY33" s="23"/>
      <c r="AZ33" s="23"/>
      <c r="BA33" s="8"/>
      <c r="BB33" s="1"/>
      <c r="BC33" s="241"/>
      <c r="BD33" s="1"/>
      <c r="BE33" s="1"/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</row>
    <row r="34" spans="1:108" ht="12" customHeight="1" x14ac:dyDescent="0.25">
      <c r="A34" s="1"/>
      <c r="B34" s="18">
        <v>1</v>
      </c>
      <c r="C34" s="16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16"/>
      <c r="R34" s="40" t="s">
        <v>31</v>
      </c>
      <c r="S34" s="41"/>
      <c r="T34" s="41"/>
      <c r="U34" s="41"/>
      <c r="V34" s="41"/>
      <c r="W34" s="41"/>
      <c r="X34" s="41"/>
      <c r="Y34" s="41"/>
      <c r="Z34" s="41"/>
      <c r="AA34" s="41" t="s">
        <v>27</v>
      </c>
      <c r="AB34" s="41"/>
      <c r="AC34" s="234" t="s">
        <v>28</v>
      </c>
      <c r="AD34" s="234"/>
      <c r="AE34" s="235">
        <v>0</v>
      </c>
      <c r="AF34" s="235"/>
      <c r="AG34" s="42" t="s">
        <v>29</v>
      </c>
      <c r="AH34" s="43" t="s">
        <v>27</v>
      </c>
      <c r="AI34" s="44"/>
      <c r="AJ34" s="234" t="s">
        <v>30</v>
      </c>
      <c r="AK34" s="234"/>
      <c r="AL34" s="235">
        <v>0</v>
      </c>
      <c r="AM34" s="235"/>
      <c r="AN34" s="42" t="s">
        <v>29</v>
      </c>
      <c r="AO34" s="45" t="str">
        <f>IF(AE34&gt;AB29,1,IF(AL34&gt;AN29,1,""))</f>
        <v/>
      </c>
      <c r="AP34" s="23"/>
      <c r="AQ34" s="23"/>
      <c r="AR34" s="23"/>
      <c r="AS34" s="23"/>
      <c r="AT34" s="23"/>
      <c r="AU34" s="8"/>
      <c r="AV34" s="23"/>
      <c r="AW34" s="23"/>
      <c r="AX34" s="8"/>
      <c r="AY34" s="23"/>
      <c r="AZ34" s="23"/>
      <c r="BA34" s="8"/>
      <c r="BB34" s="1"/>
      <c r="BC34" s="241"/>
      <c r="BD34" s="1"/>
      <c r="BE34" s="1"/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</row>
    <row r="35" spans="1:108" ht="4.5" customHeight="1" x14ac:dyDescent="0.25">
      <c r="A35" s="1"/>
      <c r="B35" s="18"/>
      <c r="C35" s="16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16"/>
      <c r="R35" s="46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6"/>
      <c r="AP35" s="23"/>
      <c r="AQ35" s="23"/>
      <c r="AR35" s="23"/>
      <c r="AS35" s="23"/>
      <c r="AT35" s="23"/>
      <c r="AU35" s="8"/>
      <c r="AV35" s="23"/>
      <c r="AW35" s="23"/>
      <c r="AX35" s="8"/>
      <c r="AY35" s="23"/>
      <c r="AZ35" s="23"/>
      <c r="BA35" s="8"/>
      <c r="BB35" s="1"/>
      <c r="BC35" s="241"/>
      <c r="BD35" s="1"/>
      <c r="BE35" s="1"/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</row>
    <row r="36" spans="1:108" ht="18.75" customHeight="1" x14ac:dyDescent="0.25">
      <c r="A36" s="1"/>
      <c r="B36" s="18"/>
      <c r="C36" s="16"/>
      <c r="D36" s="155" t="str">
        <f>IF($B$34=1,"Počet fixačních konzol pro 1ks ŠD","")</f>
        <v>Počet fixačních konzol pro 1ks ŠD</v>
      </c>
      <c r="E36" s="4"/>
      <c r="F36" s="47"/>
      <c r="G36" s="47"/>
      <c r="H36" s="47"/>
      <c r="I36" s="47"/>
      <c r="J36" s="47"/>
      <c r="K36" s="47"/>
      <c r="L36" s="47"/>
      <c r="M36" s="4"/>
      <c r="N36" s="233" t="str">
        <f>IF($B$34=1,"8","")</f>
        <v>8</v>
      </c>
      <c r="O36" s="233"/>
      <c r="P36" s="48" t="str">
        <f>IF($B$34=1,"ks","")</f>
        <v>ks</v>
      </c>
      <c r="Q36" s="16"/>
      <c r="R36" s="40" t="s">
        <v>32</v>
      </c>
      <c r="S36" s="41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9" t="s">
        <v>33</v>
      </c>
      <c r="AE36" s="230" t="str">
        <f>CONCATENATE(BN36,BO36,BP36)</f>
        <v/>
      </c>
      <c r="AF36" s="230"/>
      <c r="AG36" s="230"/>
      <c r="AH36" s="230"/>
      <c r="AI36" s="230"/>
      <c r="AJ36" s="230"/>
      <c r="AK36" s="231"/>
      <c r="AL36" s="232"/>
      <c r="AM36" s="232"/>
      <c r="AN36" s="49" t="s">
        <v>33</v>
      </c>
      <c r="AO36" s="50">
        <v>1</v>
      </c>
      <c r="AP36" s="23"/>
      <c r="AS36" s="23"/>
      <c r="AT36" s="23"/>
      <c r="AU36" s="8"/>
      <c r="AV36" s="23"/>
      <c r="AW36" s="23"/>
      <c r="AX36" s="8"/>
      <c r="AY36" s="23"/>
      <c r="AZ36" s="23"/>
      <c r="BA36" s="8"/>
      <c r="BB36" s="1"/>
      <c r="BC36" s="241"/>
      <c r="BD36" s="1"/>
      <c r="BE36" s="1"/>
      <c r="BF36" s="9"/>
      <c r="BG36" s="1"/>
      <c r="BH36" s="1"/>
      <c r="BI36" s="1"/>
      <c r="BJ36" s="1"/>
      <c r="BK36" s="1"/>
      <c r="BL36" s="1"/>
      <c r="BM36" s="1"/>
      <c r="BN36" s="51" t="str">
        <f>IF(BA36=$BM$81,IF($AK$36="","Zadejte hodnotu",""),IF($AO$36=1,IF($AK$36&lt;&gt;"","Smažte hodnotu",""),""))</f>
        <v/>
      </c>
      <c r="BO36" s="52" t="str">
        <f>IF($AO$36&gt;1,IF($AO$36&lt;$BM$81,IF($AK$36&lt;&gt;"","Smažte hodnotu",""),""),"")</f>
        <v/>
      </c>
      <c r="BP36" s="52" t="str">
        <f>IF(AO36=BM81,IF(AK36="","Zadejte hodnotu",""),"")</f>
        <v/>
      </c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</row>
    <row r="37" spans="1:108" ht="4.5" customHeight="1" x14ac:dyDescent="0.25">
      <c r="A37" s="1"/>
      <c r="B37" s="18"/>
      <c r="C37" s="16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16"/>
      <c r="R37" s="46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53"/>
      <c r="AL37" s="53"/>
      <c r="AM37" s="53"/>
      <c r="AN37" s="17"/>
      <c r="AO37" s="54"/>
      <c r="AP37" s="23"/>
      <c r="AQ37" s="23"/>
      <c r="AR37" s="23"/>
      <c r="AS37" s="23"/>
      <c r="AT37" s="23"/>
      <c r="AU37" s="8"/>
      <c r="AV37" s="23"/>
      <c r="AW37" s="23"/>
      <c r="AX37" s="8"/>
      <c r="AY37" s="23"/>
      <c r="AZ37" s="23"/>
      <c r="BA37" s="8"/>
      <c r="BB37" s="1"/>
      <c r="BC37" s="241"/>
      <c r="BD37" s="1"/>
      <c r="BE37" s="1"/>
      <c r="BF37" s="9"/>
      <c r="BG37" s="1"/>
      <c r="BH37" s="1"/>
      <c r="BI37" s="1"/>
      <c r="BJ37" s="1"/>
      <c r="BK37" s="1"/>
      <c r="BL37" s="1"/>
      <c r="BM37" s="1"/>
      <c r="BN37" s="55"/>
      <c r="BO37" s="55"/>
      <c r="BP37" s="55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</row>
    <row r="38" spans="1:108" ht="18.75" customHeight="1" x14ac:dyDescent="0.25">
      <c r="A38" s="1"/>
      <c r="B38" s="18"/>
      <c r="C38" s="16"/>
      <c r="D38" s="16" t="s">
        <v>34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16"/>
      <c r="R38" s="40" t="s">
        <v>154</v>
      </c>
      <c r="S38" s="41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9" t="s">
        <v>33</v>
      </c>
      <c r="AE38" s="230" t="str">
        <f>CONCATENATE(BN38,BO38,BP38)</f>
        <v/>
      </c>
      <c r="AF38" s="230"/>
      <c r="AG38" s="230"/>
      <c r="AH38" s="230"/>
      <c r="AI38" s="230"/>
      <c r="AJ38" s="230"/>
      <c r="AK38" s="231"/>
      <c r="AL38" s="232"/>
      <c r="AM38" s="232"/>
      <c r="AN38" s="49" t="s">
        <v>33</v>
      </c>
      <c r="AO38" s="50">
        <v>1</v>
      </c>
      <c r="AP38" s="23"/>
      <c r="AQ38" s="23"/>
      <c r="AR38" s="23"/>
      <c r="AS38" s="23"/>
      <c r="AT38" s="23"/>
      <c r="AU38" s="8"/>
      <c r="AV38" s="23"/>
      <c r="AW38" s="23"/>
      <c r="AX38" s="8"/>
      <c r="AY38" s="23"/>
      <c r="AZ38" s="23"/>
      <c r="BA38" s="8"/>
      <c r="BB38" s="1"/>
      <c r="BC38" s="241"/>
      <c r="BD38" s="1"/>
      <c r="BE38" s="1"/>
      <c r="BF38" s="9"/>
      <c r="BG38" s="1"/>
      <c r="BH38" s="1"/>
      <c r="BI38" s="1"/>
      <c r="BJ38" s="1"/>
      <c r="BK38" s="1"/>
      <c r="BL38" s="1"/>
      <c r="BM38" s="1"/>
      <c r="BN38" s="51" t="str">
        <f>IF(BA38=$BN$81,IF($AK$38="","Zadejte hodnotu",""),IF($AO$38=1,IF($AK$38&lt;&gt;"","Smažte hodnotu",""),""))</f>
        <v/>
      </c>
      <c r="BO38" s="52" t="str">
        <f>IF($AO$38&gt;1,IF($AO$38&lt;$BN$81,IF($AK$38&lt;&gt;"","Smažte hodnotu",""),""),"")</f>
        <v/>
      </c>
      <c r="BP38" s="52" t="str">
        <f>IF(AO38=BN81,IF(AK38="","Zadejte hodnotu",""),"")</f>
        <v/>
      </c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</row>
    <row r="39" spans="1:108" ht="4.5" customHeight="1" x14ac:dyDescent="0.25">
      <c r="A39" s="1"/>
      <c r="B39" s="18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6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53"/>
      <c r="AL39" s="53"/>
      <c r="AM39" s="53"/>
      <c r="AN39" s="17"/>
      <c r="AO39" s="54"/>
      <c r="AP39" s="23"/>
      <c r="AQ39" s="23"/>
      <c r="AR39" s="23"/>
      <c r="AS39" s="23"/>
      <c r="AT39" s="23"/>
      <c r="AU39" s="8"/>
      <c r="AV39" s="23"/>
      <c r="AW39" s="23"/>
      <c r="AX39" s="8"/>
      <c r="AY39" s="23"/>
      <c r="AZ39" s="23"/>
      <c r="BA39" s="8"/>
      <c r="BB39" s="1"/>
      <c r="BC39" s="241"/>
      <c r="BD39" s="1"/>
      <c r="BE39" s="1"/>
      <c r="BF39" s="9"/>
      <c r="BG39" s="1"/>
      <c r="BH39" s="1"/>
      <c r="BI39" s="1"/>
      <c r="BJ39" s="1"/>
      <c r="BK39" s="1"/>
      <c r="BL39" s="1"/>
      <c r="BM39" s="1"/>
      <c r="BN39" s="55"/>
      <c r="BO39" s="55"/>
      <c r="BP39" s="55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</row>
    <row r="40" spans="1:108" ht="18.75" customHeight="1" x14ac:dyDescent="0.25">
      <c r="A40" s="1"/>
      <c r="B40" s="18">
        <v>1</v>
      </c>
      <c r="C40" s="16"/>
      <c r="D40" s="4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 t="s">
        <v>35</v>
      </c>
      <c r="S40" s="41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9" t="s">
        <v>33</v>
      </c>
      <c r="AE40" s="230" t="str">
        <f>CONCATENATE(BN40,BO40,BP40)</f>
        <v/>
      </c>
      <c r="AF40" s="230"/>
      <c r="AG40" s="230"/>
      <c r="AH40" s="230"/>
      <c r="AI40" s="230"/>
      <c r="AJ40" s="230"/>
      <c r="AK40" s="231"/>
      <c r="AL40" s="232"/>
      <c r="AM40" s="232"/>
      <c r="AN40" s="49" t="s">
        <v>33</v>
      </c>
      <c r="AO40" s="50">
        <v>1</v>
      </c>
      <c r="AP40" s="23"/>
      <c r="AQ40" s="23"/>
      <c r="AR40" s="23"/>
      <c r="AS40" s="23"/>
      <c r="AT40" s="23"/>
      <c r="AU40" s="8"/>
      <c r="AV40" s="23"/>
      <c r="AW40" s="23"/>
      <c r="AX40" s="8"/>
      <c r="AY40" s="23"/>
      <c r="AZ40" s="23"/>
      <c r="BA40" s="8"/>
      <c r="BB40" s="1"/>
      <c r="BC40" s="241"/>
      <c r="BD40" s="1"/>
      <c r="BE40" s="1"/>
      <c r="BF40" s="9"/>
      <c r="BG40" s="1"/>
      <c r="BH40" s="1"/>
      <c r="BI40" s="1"/>
      <c r="BJ40" s="1"/>
      <c r="BK40" s="1"/>
      <c r="BL40" s="1"/>
      <c r="BM40" s="1"/>
      <c r="BN40" s="51" t="str">
        <f>IF(BA40=$BO$81,IF($AK$40="","Zadejte hodnotu",""),IF($AO$40=1,IF($AK$40&lt;&gt;"","Smažte hodnotu",""),""))</f>
        <v/>
      </c>
      <c r="BO40" s="52" t="str">
        <f>IF($AO$40&gt;1,IF($AO$40&lt;$BO$81,IF($AK$40&lt;&gt;"","Smažte hodnotu",""),""),"")</f>
        <v/>
      </c>
      <c r="BP40" s="52" t="str">
        <f>IF(AO40=BO81,IF(AK40="","Zadejte hodnotu",""),"")</f>
        <v/>
      </c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</row>
    <row r="41" spans="1:108" ht="4.5" customHeight="1" x14ac:dyDescent="0.25">
      <c r="A41" s="1"/>
      <c r="B41" s="18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6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53"/>
      <c r="AL41" s="53"/>
      <c r="AM41" s="53"/>
      <c r="AN41" s="17"/>
      <c r="AO41" s="54"/>
      <c r="AP41" s="23"/>
      <c r="AQ41" s="23"/>
      <c r="AR41" s="23"/>
      <c r="AS41" s="23"/>
      <c r="AT41" s="23"/>
      <c r="AU41" s="8"/>
      <c r="AV41" s="23"/>
      <c r="AW41" s="23"/>
      <c r="AX41" s="8"/>
      <c r="AY41" s="23"/>
      <c r="AZ41" s="23"/>
      <c r="BA41" s="8"/>
      <c r="BB41" s="1"/>
      <c r="BC41" s="241"/>
      <c r="BD41" s="1"/>
      <c r="BE41" s="1"/>
      <c r="BF41" s="9"/>
      <c r="BG41" s="1"/>
      <c r="BH41" s="1"/>
      <c r="BI41" s="1"/>
      <c r="BJ41" s="1"/>
      <c r="BK41" s="1"/>
      <c r="BL41" s="1"/>
      <c r="BM41" s="1"/>
      <c r="BN41" s="55"/>
      <c r="BO41" s="55"/>
      <c r="BP41" s="55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</row>
    <row r="42" spans="1:108" ht="18.75" customHeight="1" x14ac:dyDescent="0.25">
      <c r="A42" s="1"/>
      <c r="B42" s="18"/>
      <c r="C42" s="16"/>
      <c r="D42" s="56"/>
      <c r="E42" s="56"/>
      <c r="F42" s="56"/>
      <c r="G42" s="56"/>
      <c r="H42" s="56"/>
      <c r="I42" s="56"/>
      <c r="J42" s="57" t="str">
        <f>IF($B$40=1,"VDU1=",IF(B40=2,"VDU2=",IF(B40=3,"")))</f>
        <v>VDU1=</v>
      </c>
      <c r="K42" s="56"/>
      <c r="L42" s="56"/>
      <c r="M42" s="233" t="str">
        <f>IF($B$40=1,"1785",IF(B40=2,"1100",IF(B40=3,"")))</f>
        <v>1785</v>
      </c>
      <c r="N42" s="233" t="str">
        <f>IF($B$40=1,"VDU1=",IF(F40=2,"VDU2=",IF(F40=3,"")))</f>
        <v>VDU1=</v>
      </c>
      <c r="O42" s="233" t="str">
        <f>IF($B$40=1,"VDU1=",IF(G40=2,"VDU2=",IF(G40=3,"")))</f>
        <v>VDU1=</v>
      </c>
      <c r="P42" s="58" t="s">
        <v>33</v>
      </c>
      <c r="Q42" s="16"/>
      <c r="R42" s="40" t="s">
        <v>36</v>
      </c>
      <c r="S42" s="41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9" t="s">
        <v>33</v>
      </c>
      <c r="AE42" s="230" t="str">
        <f>CONCATENATE(BN42,BO42,BP42)</f>
        <v/>
      </c>
      <c r="AF42" s="230"/>
      <c r="AG42" s="230"/>
      <c r="AH42" s="230"/>
      <c r="AI42" s="230"/>
      <c r="AJ42" s="230"/>
      <c r="AK42" s="231"/>
      <c r="AL42" s="232"/>
      <c r="AM42" s="232"/>
      <c r="AN42" s="49" t="s">
        <v>33</v>
      </c>
      <c r="AO42" s="59">
        <v>1</v>
      </c>
      <c r="AP42" s="23"/>
      <c r="AQ42" s="23"/>
      <c r="AR42" s="23"/>
      <c r="AS42" s="23"/>
      <c r="AT42" s="23"/>
      <c r="AU42" s="8"/>
      <c r="AV42" s="23"/>
      <c r="AW42" s="23"/>
      <c r="AX42" s="8"/>
      <c r="AY42" s="23"/>
      <c r="AZ42" s="23"/>
      <c r="BA42" s="8"/>
      <c r="BB42" s="1"/>
      <c r="BC42" s="241"/>
      <c r="BD42" s="1"/>
      <c r="BE42" s="1"/>
      <c r="BF42" s="9"/>
      <c r="BG42" s="1"/>
      <c r="BH42" s="1"/>
      <c r="BI42" s="1"/>
      <c r="BJ42" s="1"/>
      <c r="BK42" s="1"/>
      <c r="BL42" s="1"/>
      <c r="BM42" s="1"/>
      <c r="BN42" s="51" t="str">
        <f>IF(BA42=$BP$81,IF($AK$42="","Zadejte hodnotu",""),IF($AO$42=1,IF($AK$42&lt;&gt;"","Smažte hodnotu",""),""))</f>
        <v/>
      </c>
      <c r="BO42" s="52" t="str">
        <f>IF($AO$42&gt;1,IF($AO$42&lt;$BP$81,IF($AK$42&lt;&gt;"","Smažte hodnotu",""),""),"")</f>
        <v/>
      </c>
      <c r="BP42" s="52" t="str">
        <f>IF(AO42=BP81,IF(AK42="","Zadejte hodnotu",""),"")</f>
        <v/>
      </c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</row>
    <row r="43" spans="1:108" ht="4.5" customHeight="1" x14ac:dyDescent="0.25">
      <c r="A43" s="1"/>
      <c r="B43" s="18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6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60"/>
      <c r="AP43" s="23"/>
      <c r="AQ43" s="23"/>
      <c r="AR43" s="23"/>
      <c r="AS43" s="23"/>
      <c r="AT43" s="23"/>
      <c r="AU43" s="8"/>
      <c r="AV43" s="23"/>
      <c r="AW43" s="23"/>
      <c r="AX43" s="8"/>
      <c r="AY43" s="23"/>
      <c r="AZ43" s="61"/>
      <c r="BA43" s="8"/>
      <c r="BB43" s="62"/>
      <c r="BC43" s="241"/>
      <c r="BD43" s="62"/>
      <c r="BE43" s="62"/>
      <c r="BF43" s="63"/>
      <c r="BG43" s="62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</row>
    <row r="44" spans="1:108" ht="21" customHeight="1" x14ac:dyDescent="0.25">
      <c r="A44" s="1"/>
      <c r="B44" s="18">
        <v>2</v>
      </c>
      <c r="C44" s="16"/>
      <c r="D44" s="4"/>
      <c r="E44" s="16"/>
      <c r="F44" s="16"/>
      <c r="G44" s="16"/>
      <c r="H44" s="16"/>
      <c r="I44" s="248"/>
      <c r="J44" s="248"/>
      <c r="K44" s="248"/>
      <c r="L44" s="248"/>
      <c r="M44" s="248"/>
      <c r="N44" s="248"/>
      <c r="O44" s="248"/>
      <c r="P44" s="58" t="s">
        <v>33</v>
      </c>
      <c r="Q44" s="16"/>
      <c r="R44" s="224" t="s">
        <v>37</v>
      </c>
      <c r="S44" s="224"/>
      <c r="T44" s="224"/>
      <c r="U44" s="224"/>
      <c r="V44" s="224"/>
      <c r="W44" s="224"/>
      <c r="X44" s="224"/>
      <c r="Y44" s="224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8"/>
      <c r="AN44" s="38"/>
      <c r="AO44" s="64">
        <v>2</v>
      </c>
      <c r="AP44" s="23"/>
      <c r="AQ44" s="23"/>
      <c r="AR44" s="23"/>
      <c r="AS44" s="23"/>
      <c r="AT44" s="23"/>
      <c r="AU44" s="8"/>
      <c r="AV44" s="23"/>
      <c r="AW44" s="23"/>
      <c r="AX44" s="8"/>
      <c r="AY44" s="23"/>
      <c r="AZ44" s="61"/>
      <c r="BA44" s="8"/>
      <c r="BB44" s="62"/>
      <c r="BC44" s="241"/>
      <c r="BD44" s="62"/>
      <c r="BE44" s="62"/>
      <c r="BF44" s="63"/>
      <c r="BG44" s="62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</row>
    <row r="45" spans="1:108" ht="4.5" customHeight="1" x14ac:dyDescent="0.25">
      <c r="A45" s="1"/>
      <c r="B45" s="18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60"/>
      <c r="AP45" s="23"/>
      <c r="AQ45" s="23"/>
      <c r="AR45" s="23"/>
      <c r="AS45" s="23"/>
      <c r="AT45" s="23"/>
      <c r="AU45" s="8"/>
      <c r="AV45" s="23"/>
      <c r="AW45" s="23"/>
      <c r="AX45" s="8"/>
      <c r="AY45" s="23"/>
      <c r="AZ45" s="61"/>
      <c r="BA45" s="8"/>
      <c r="BB45" s="62"/>
      <c r="BC45" s="241"/>
      <c r="BD45" s="62"/>
      <c r="BE45" s="62"/>
      <c r="BF45" s="63"/>
      <c r="BG45" s="62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</row>
    <row r="46" spans="1:108" ht="21" customHeight="1" x14ac:dyDescent="0.25">
      <c r="A46" s="1"/>
      <c r="B46" s="18"/>
      <c r="C46" s="16"/>
      <c r="D46" s="16"/>
      <c r="E46" s="228" t="str">
        <f>IF(B40=3,IF(I44="","Zadejte hodnotu v mm",""),"")</f>
        <v/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16"/>
      <c r="Q46" s="16"/>
      <c r="R46" s="40" t="s">
        <v>38</v>
      </c>
      <c r="S46" s="44"/>
      <c r="T46" s="41"/>
      <c r="U46" s="41"/>
      <c r="V46" s="41"/>
      <c r="W46" s="41"/>
      <c r="X46" s="41"/>
      <c r="Y46" s="41"/>
      <c r="Z46" s="41"/>
      <c r="AA46" s="218"/>
      <c r="AB46" s="218"/>
      <c r="AC46" s="218"/>
      <c r="AD46" s="65" t="s">
        <v>33</v>
      </c>
      <c r="AE46" s="44"/>
      <c r="AF46" s="225" t="str">
        <f>IF(AO44=2,IF(AA46&lt;&gt;"","Smažte hodnotu",""),"")</f>
        <v/>
      </c>
      <c r="AG46" s="225"/>
      <c r="AH46" s="225"/>
      <c r="AI46" s="225"/>
      <c r="AJ46" s="225"/>
      <c r="AK46" s="225"/>
      <c r="AL46" s="225"/>
      <c r="AM46" s="225"/>
      <c r="AN46" s="225"/>
      <c r="AO46" s="66">
        <f>IF(AO44=1,IF(AA46="",1,0),0)</f>
        <v>0</v>
      </c>
      <c r="AP46" s="23"/>
      <c r="AQ46" s="23"/>
      <c r="AR46" s="23"/>
      <c r="AS46" s="23"/>
      <c r="AT46" s="23"/>
      <c r="AU46" s="8"/>
      <c r="AV46" s="23"/>
      <c r="AW46" s="23"/>
      <c r="AX46" s="8"/>
      <c r="AY46" s="23"/>
      <c r="AZ46" s="61"/>
      <c r="BA46" s="8"/>
      <c r="BB46" s="62"/>
      <c r="BC46" s="241"/>
      <c r="BD46" s="62"/>
      <c r="BE46" s="62"/>
      <c r="BF46" s="63"/>
      <c r="BG46" s="62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</row>
    <row r="47" spans="1:108" ht="4.5" customHeight="1" x14ac:dyDescent="0.25">
      <c r="A47" s="1"/>
      <c r="B47" s="18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60"/>
      <c r="AP47" s="23"/>
      <c r="AQ47" s="23"/>
      <c r="AR47" s="23"/>
      <c r="AS47" s="23"/>
      <c r="AT47" s="23"/>
      <c r="AU47" s="8"/>
      <c r="AV47" s="23"/>
      <c r="AW47" s="23"/>
      <c r="AX47" s="8"/>
      <c r="AY47" s="23"/>
      <c r="AZ47" s="61"/>
      <c r="BA47" s="8"/>
      <c r="BB47" s="62"/>
      <c r="BC47" s="241"/>
      <c r="BD47" s="62"/>
      <c r="BE47" s="62"/>
      <c r="BF47" s="63"/>
      <c r="BG47" s="62"/>
      <c r="BH47" s="1"/>
      <c r="BI47" s="1"/>
      <c r="BJ47" s="1"/>
      <c r="BK47" s="1"/>
      <c r="BL47" s="1"/>
      <c r="BM47" s="67"/>
      <c r="BN47" s="67"/>
      <c r="BO47" s="67"/>
      <c r="BP47" s="67"/>
      <c r="BQ47" s="67"/>
      <c r="BR47" s="68"/>
      <c r="BS47" s="67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</row>
    <row r="48" spans="1:108" ht="21" customHeight="1" x14ac:dyDescent="0.25">
      <c r="A48" s="1"/>
      <c r="B48" s="18">
        <v>2</v>
      </c>
      <c r="C48" s="16"/>
      <c r="D48" s="226" t="s">
        <v>39</v>
      </c>
      <c r="E48" s="226"/>
      <c r="F48" s="226"/>
      <c r="G48" s="226"/>
      <c r="H48" s="226"/>
      <c r="I48" s="16"/>
      <c r="J48" s="16"/>
      <c r="K48" s="16"/>
      <c r="L48" s="16"/>
      <c r="M48" s="16"/>
      <c r="N48" s="16"/>
      <c r="O48" s="16"/>
      <c r="P48" s="16"/>
      <c r="Q48" s="16"/>
      <c r="R48" s="227" t="s">
        <v>40</v>
      </c>
      <c r="S48" s="227"/>
      <c r="T48" s="227"/>
      <c r="U48" s="227"/>
      <c r="V48" s="227"/>
      <c r="W48" s="227"/>
      <c r="X48" s="227"/>
      <c r="Y48" s="227"/>
      <c r="Z48" s="69"/>
      <c r="AA48" s="69"/>
      <c r="AB48" s="69"/>
      <c r="AC48" s="69"/>
      <c r="AD48" s="69"/>
      <c r="AE48" s="69"/>
      <c r="AF48" s="69"/>
      <c r="AG48" s="69"/>
      <c r="AH48" s="70"/>
      <c r="AI48" s="70"/>
      <c r="AJ48" s="70"/>
      <c r="AK48" s="70"/>
      <c r="AL48" s="70"/>
      <c r="AM48" s="70"/>
      <c r="AN48" s="70"/>
      <c r="AO48" s="71"/>
      <c r="AP48" s="23"/>
      <c r="AQ48" s="23"/>
      <c r="AR48" s="23"/>
      <c r="AS48" s="23"/>
      <c r="AT48" s="23"/>
      <c r="AU48" s="8"/>
      <c r="AV48" s="23"/>
      <c r="AW48" s="23"/>
      <c r="AX48" s="8"/>
      <c r="AY48" s="23"/>
      <c r="AZ48" s="72"/>
      <c r="BA48" s="8"/>
      <c r="BB48" s="63"/>
      <c r="BC48" s="241"/>
      <c r="BD48" s="63"/>
      <c r="BE48" s="63"/>
      <c r="BF48" s="63"/>
      <c r="BG48" s="63"/>
      <c r="BH48" s="1"/>
      <c r="BI48" s="1"/>
      <c r="BJ48" s="1"/>
      <c r="BK48" s="1"/>
      <c r="BL48" s="1"/>
      <c r="BM48" s="67"/>
      <c r="BN48" s="67"/>
      <c r="BO48" s="67"/>
      <c r="BP48" s="67"/>
      <c r="BQ48" s="67"/>
      <c r="BR48" s="68"/>
      <c r="BS48" s="67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</row>
    <row r="49" spans="1:108" ht="6.75" customHeight="1" x14ac:dyDescent="0.25">
      <c r="A49" s="1"/>
      <c r="B49" s="18"/>
      <c r="C49" s="16"/>
      <c r="D49" s="226"/>
      <c r="E49" s="226"/>
      <c r="F49" s="226"/>
      <c r="G49" s="226"/>
      <c r="H49" s="22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17"/>
      <c r="AI49" s="17"/>
      <c r="AJ49" s="17"/>
      <c r="AK49" s="17"/>
      <c r="AL49" s="17"/>
      <c r="AM49" s="17"/>
      <c r="AN49" s="17"/>
      <c r="AO49" s="16"/>
      <c r="AP49" s="23"/>
      <c r="AQ49" s="23"/>
      <c r="AR49" s="23"/>
      <c r="AS49" s="23"/>
      <c r="AT49" s="23"/>
      <c r="AU49" s="11"/>
      <c r="AV49" s="23"/>
      <c r="AW49" s="23"/>
      <c r="AX49" s="11"/>
      <c r="AY49" s="23"/>
      <c r="AZ49" s="72"/>
      <c r="BA49" s="11"/>
      <c r="BB49" s="63"/>
      <c r="BC49" s="241"/>
      <c r="BD49" s="63"/>
      <c r="BE49" s="63"/>
      <c r="BF49" s="63"/>
      <c r="BG49" s="63"/>
      <c r="BH49" s="1"/>
      <c r="BI49" s="1"/>
      <c r="BJ49" s="1"/>
      <c r="BK49" s="1"/>
      <c r="BL49" s="1"/>
      <c r="BM49" s="67"/>
      <c r="BN49" s="67"/>
      <c r="BO49" s="67"/>
      <c r="BP49" s="67"/>
      <c r="BQ49" s="67"/>
      <c r="BR49" s="68"/>
      <c r="BS49" s="67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</row>
    <row r="50" spans="1:108" s="83" customFormat="1" ht="12.75" customHeight="1" x14ac:dyDescent="0.2">
      <c r="A50" s="73"/>
      <c r="B50" s="74"/>
      <c r="C50" s="75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76" t="str">
        <f>IF(D50&lt;&gt;"",1,"")</f>
        <v/>
      </c>
      <c r="AP50" s="77"/>
      <c r="AQ50" s="77"/>
      <c r="AR50" s="77"/>
      <c r="AS50" s="77"/>
      <c r="AT50" s="77"/>
      <c r="AU50" s="78"/>
      <c r="AV50" s="77"/>
      <c r="AW50" s="77"/>
      <c r="AX50" s="78"/>
      <c r="AY50" s="77"/>
      <c r="AZ50" s="79"/>
      <c r="BA50" s="78"/>
      <c r="BB50" s="80"/>
      <c r="BC50" s="241"/>
      <c r="BD50" s="80"/>
      <c r="BE50" s="80"/>
      <c r="BF50" s="80"/>
      <c r="BG50" s="80"/>
      <c r="BH50" s="73"/>
      <c r="BI50" s="73"/>
      <c r="BJ50" s="73"/>
      <c r="BK50" s="73"/>
      <c r="BL50" s="73"/>
      <c r="BM50" s="81"/>
      <c r="BN50" s="81"/>
      <c r="BO50" s="81"/>
      <c r="BP50" s="81"/>
      <c r="BQ50" s="81"/>
      <c r="BR50" s="82"/>
      <c r="BS50" s="81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</row>
    <row r="51" spans="1:108" s="83" customFormat="1" ht="12.75" customHeight="1" x14ac:dyDescent="0.2">
      <c r="A51" s="73"/>
      <c r="B51" s="74"/>
      <c r="C51" s="75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76" t="str">
        <f t="shared" ref="AO51:AO56" si="3">IF(D51&lt;&gt;"",1,"")</f>
        <v/>
      </c>
      <c r="AP51" s="77"/>
      <c r="AQ51" s="77"/>
      <c r="AR51" s="77"/>
      <c r="AS51" s="77"/>
      <c r="AT51" s="77"/>
      <c r="AU51" s="78"/>
      <c r="AV51" s="77"/>
      <c r="AW51" s="77"/>
      <c r="AX51" s="78"/>
      <c r="AY51" s="77"/>
      <c r="AZ51" s="79"/>
      <c r="BA51" s="78"/>
      <c r="BB51" s="80"/>
      <c r="BC51" s="241"/>
      <c r="BD51" s="80"/>
      <c r="BE51" s="80"/>
      <c r="BF51" s="80"/>
      <c r="BG51" s="80"/>
      <c r="BH51" s="73"/>
      <c r="BI51" s="73"/>
      <c r="BJ51" s="73"/>
      <c r="BK51" s="73"/>
      <c r="BL51" s="73"/>
      <c r="BM51" s="81"/>
      <c r="BN51" s="81"/>
      <c r="BO51" s="81"/>
      <c r="BP51" s="81"/>
      <c r="BQ51" s="81"/>
      <c r="BR51" s="82"/>
      <c r="BS51" s="81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</row>
    <row r="52" spans="1:108" s="83" customFormat="1" ht="12.75" customHeight="1" x14ac:dyDescent="0.2">
      <c r="A52" s="73"/>
      <c r="B52" s="74"/>
      <c r="C52" s="75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76" t="str">
        <f t="shared" si="3"/>
        <v/>
      </c>
      <c r="AP52" s="77"/>
      <c r="AQ52" s="77"/>
      <c r="AR52" s="77"/>
      <c r="AS52" s="77"/>
      <c r="AT52" s="77"/>
      <c r="AU52" s="78"/>
      <c r="AV52" s="77"/>
      <c r="AW52" s="77"/>
      <c r="AX52" s="78"/>
      <c r="AY52" s="77"/>
      <c r="AZ52" s="79"/>
      <c r="BA52" s="78"/>
      <c r="BB52" s="80"/>
      <c r="BC52" s="241"/>
      <c r="BD52" s="80"/>
      <c r="BE52" s="80"/>
      <c r="BF52" s="80"/>
      <c r="BG52" s="80"/>
      <c r="BH52" s="73"/>
      <c r="BI52" s="73"/>
      <c r="BJ52" s="73"/>
      <c r="BK52" s="73"/>
      <c r="BL52" s="73"/>
      <c r="BM52" s="81"/>
      <c r="BN52" s="81"/>
      <c r="BO52" s="81"/>
      <c r="BP52" s="81"/>
      <c r="BQ52" s="81"/>
      <c r="BR52" s="82"/>
      <c r="BS52" s="81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</row>
    <row r="53" spans="1:108" s="83" customFormat="1" ht="12.75" customHeight="1" x14ac:dyDescent="0.2">
      <c r="A53" s="73"/>
      <c r="B53" s="74"/>
      <c r="C53" s="75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76" t="str">
        <f t="shared" si="3"/>
        <v/>
      </c>
      <c r="AP53" s="77"/>
      <c r="AQ53" s="77"/>
      <c r="AR53" s="77"/>
      <c r="AS53" s="77"/>
      <c r="AT53" s="77"/>
      <c r="AU53" s="78"/>
      <c r="AV53" s="77"/>
      <c r="AW53" s="77"/>
      <c r="AX53" s="78"/>
      <c r="AY53" s="77"/>
      <c r="AZ53" s="79"/>
      <c r="BA53" s="78"/>
      <c r="BB53" s="80"/>
      <c r="BC53" s="241"/>
      <c r="BD53" s="80"/>
      <c r="BE53" s="80"/>
      <c r="BF53" s="80"/>
      <c r="BG53" s="80"/>
      <c r="BH53" s="73"/>
      <c r="BI53" s="73"/>
      <c r="BJ53" s="73"/>
      <c r="BK53" s="73"/>
      <c r="BL53" s="73"/>
      <c r="BM53" s="81"/>
      <c r="BN53" s="81"/>
      <c r="BO53" s="81"/>
      <c r="BP53" s="81"/>
      <c r="BQ53" s="81"/>
      <c r="BR53" s="82"/>
      <c r="BS53" s="81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</row>
    <row r="54" spans="1:108" s="83" customFormat="1" ht="12.75" customHeight="1" x14ac:dyDescent="0.2">
      <c r="A54" s="73"/>
      <c r="B54" s="74"/>
      <c r="C54" s="75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76" t="str">
        <f t="shared" si="3"/>
        <v/>
      </c>
      <c r="AP54" s="77"/>
      <c r="AQ54" s="77"/>
      <c r="AR54" s="77"/>
      <c r="AS54" s="77"/>
      <c r="AT54" s="77"/>
      <c r="AU54" s="78"/>
      <c r="AV54" s="77"/>
      <c r="AW54" s="77"/>
      <c r="AX54" s="78"/>
      <c r="AY54" s="77"/>
      <c r="AZ54" s="79"/>
      <c r="BA54" s="78"/>
      <c r="BB54" s="80"/>
      <c r="BC54" s="241"/>
      <c r="BD54" s="80"/>
      <c r="BE54" s="80"/>
      <c r="BF54" s="80"/>
      <c r="BG54" s="80"/>
      <c r="BH54" s="73"/>
      <c r="BI54" s="73"/>
      <c r="BJ54" s="73"/>
      <c r="BK54" s="73"/>
      <c r="BL54" s="73"/>
      <c r="BM54" s="81"/>
      <c r="BN54" s="81"/>
      <c r="BO54" s="81"/>
      <c r="BP54" s="81"/>
      <c r="BQ54" s="81"/>
      <c r="BR54" s="82"/>
      <c r="BS54" s="81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</row>
    <row r="55" spans="1:108" s="83" customFormat="1" ht="12.75" customHeight="1" x14ac:dyDescent="0.2">
      <c r="A55" s="73"/>
      <c r="B55" s="74"/>
      <c r="C55" s="75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76" t="str">
        <f t="shared" si="3"/>
        <v/>
      </c>
      <c r="AP55" s="77"/>
      <c r="AQ55" s="77"/>
      <c r="AR55" s="77"/>
      <c r="AS55" s="77"/>
      <c r="AT55" s="77"/>
      <c r="AU55" s="78"/>
      <c r="AV55" s="77"/>
      <c r="AW55" s="77"/>
      <c r="AX55" s="78"/>
      <c r="AY55" s="77"/>
      <c r="AZ55" s="79"/>
      <c r="BA55" s="78"/>
      <c r="BB55" s="80"/>
      <c r="BC55" s="241"/>
      <c r="BD55" s="80"/>
      <c r="BE55" s="80"/>
      <c r="BF55" s="80"/>
      <c r="BG55" s="80"/>
      <c r="BH55" s="73"/>
      <c r="BI55" s="73"/>
      <c r="BJ55" s="73"/>
      <c r="BK55" s="73"/>
      <c r="BL55" s="73"/>
      <c r="BM55" s="81"/>
      <c r="BN55" s="81"/>
      <c r="BO55" s="81"/>
      <c r="BP55" s="81"/>
      <c r="BQ55" s="81"/>
      <c r="BR55" s="82"/>
      <c r="BS55" s="81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</row>
    <row r="56" spans="1:108" s="83" customFormat="1" ht="12.75" customHeight="1" x14ac:dyDescent="0.2">
      <c r="A56" s="73"/>
      <c r="B56" s="74"/>
      <c r="C56" s="75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76" t="str">
        <f t="shared" si="3"/>
        <v/>
      </c>
      <c r="AP56" s="77"/>
      <c r="AQ56" s="77"/>
      <c r="AR56" s="77"/>
      <c r="AS56" s="77"/>
      <c r="AT56" s="77"/>
      <c r="AU56" s="78"/>
      <c r="AV56" s="77"/>
      <c r="AW56" s="77"/>
      <c r="AX56" s="78"/>
      <c r="AY56" s="77"/>
      <c r="AZ56" s="79"/>
      <c r="BA56" s="78"/>
      <c r="BB56" s="80"/>
      <c r="BC56" s="241"/>
      <c r="BD56" s="80"/>
      <c r="BE56" s="80"/>
      <c r="BF56" s="80"/>
      <c r="BG56" s="80"/>
      <c r="BH56" s="73"/>
      <c r="BI56" s="73"/>
      <c r="BJ56" s="73"/>
      <c r="BK56" s="73"/>
      <c r="BL56" s="73"/>
      <c r="BM56" s="81"/>
      <c r="BN56" s="81"/>
      <c r="BO56" s="81"/>
      <c r="BP56" s="81"/>
      <c r="BQ56" s="81"/>
      <c r="BR56" s="82"/>
      <c r="BS56" s="81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</row>
    <row r="57" spans="1:108" ht="13.5" customHeight="1" x14ac:dyDescent="0.25">
      <c r="A57" s="1"/>
      <c r="B57" s="18"/>
      <c r="C57" s="20" t="s">
        <v>41</v>
      </c>
      <c r="D57" s="16"/>
      <c r="E57" s="4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16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72"/>
      <c r="BA57" s="23"/>
      <c r="BB57" s="63"/>
      <c r="BC57" s="241"/>
      <c r="BD57" s="63"/>
      <c r="BE57" s="63"/>
      <c r="BF57" s="63"/>
      <c r="BG57" s="63"/>
      <c r="BH57" s="1"/>
      <c r="BI57" s="1"/>
      <c r="BJ57" s="1"/>
      <c r="BK57" s="1"/>
      <c r="BL57" s="1"/>
      <c r="BM57" s="67"/>
      <c r="BN57" s="67"/>
      <c r="BO57" s="67"/>
      <c r="BP57" s="67"/>
      <c r="BQ57" s="67"/>
      <c r="BR57" s="68"/>
      <c r="BS57" s="67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</row>
    <row r="58" spans="1:108" ht="12.75" customHeight="1" x14ac:dyDescent="0.25">
      <c r="A58" s="1"/>
      <c r="B58" s="18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16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72"/>
      <c r="BA58" s="23"/>
      <c r="BB58" s="63"/>
      <c r="BC58" s="241"/>
      <c r="BD58" s="63"/>
      <c r="BE58" s="63"/>
      <c r="BF58" s="63"/>
      <c r="BG58" s="63"/>
      <c r="BH58" s="1"/>
      <c r="BI58" s="1"/>
      <c r="BJ58" s="1"/>
      <c r="BK58" s="1"/>
      <c r="BL58" s="1"/>
      <c r="BM58" s="67"/>
      <c r="BN58" s="67"/>
      <c r="BO58" s="67"/>
      <c r="BP58" s="67"/>
      <c r="BQ58" s="67"/>
      <c r="BR58" s="68"/>
      <c r="BS58" s="67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</row>
    <row r="59" spans="1:108" ht="21" customHeight="1" x14ac:dyDescent="0.25">
      <c r="A59" s="1"/>
      <c r="B59" s="18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40" t="s">
        <v>42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218"/>
      <c r="AG59" s="218"/>
      <c r="AH59" s="218"/>
      <c r="AI59" s="218"/>
      <c r="AJ59" s="41" t="s">
        <v>33</v>
      </c>
      <c r="AK59" s="41"/>
      <c r="AL59" s="50" t="str">
        <f>IF($AO$44=1,IF(AF59="",1,""),IF(AF59&lt;&gt;"",1,""))</f>
        <v/>
      </c>
      <c r="AM59" s="28"/>
      <c r="AN59" s="16"/>
      <c r="AO59" s="16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72"/>
      <c r="BA59" s="23"/>
      <c r="BB59" s="63"/>
      <c r="BC59" s="241"/>
      <c r="BD59" s="63"/>
      <c r="BE59" s="63"/>
      <c r="BF59" s="63"/>
      <c r="BG59" s="63"/>
      <c r="BH59" s="1"/>
      <c r="BI59" s="1"/>
      <c r="BJ59" s="1"/>
      <c r="BK59" s="1"/>
      <c r="BL59" s="1"/>
      <c r="BM59" s="67"/>
      <c r="BN59" s="67"/>
      <c r="BO59" s="67"/>
      <c r="BP59" s="67"/>
      <c r="BQ59" s="67"/>
      <c r="BR59" s="68"/>
      <c r="BS59" s="67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</row>
    <row r="60" spans="1:108" ht="7.5" customHeight="1" x14ac:dyDescent="0.25">
      <c r="A60" s="1"/>
      <c r="B60" s="18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53"/>
      <c r="AG60" s="53"/>
      <c r="AH60" s="53"/>
      <c r="AI60" s="53"/>
      <c r="AJ60" s="17"/>
      <c r="AK60" s="17"/>
      <c r="AL60" s="38"/>
      <c r="AM60" s="38"/>
      <c r="AN60" s="17"/>
      <c r="AO60" s="16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72"/>
      <c r="BA60" s="23"/>
      <c r="BB60" s="63"/>
      <c r="BC60" s="241"/>
      <c r="BD60" s="63"/>
      <c r="BE60" s="63"/>
      <c r="BF60" s="63"/>
      <c r="BG60" s="63"/>
      <c r="BH60" s="1"/>
      <c r="BI60" s="1"/>
      <c r="BJ60" s="1"/>
      <c r="BK60" s="1"/>
      <c r="BL60" s="1"/>
      <c r="BM60" s="67"/>
      <c r="BN60" s="67"/>
      <c r="BO60" s="67"/>
      <c r="BP60" s="67"/>
      <c r="BQ60" s="67"/>
      <c r="BR60" s="68"/>
      <c r="BS60" s="67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</row>
    <row r="61" spans="1:108" ht="21" customHeight="1" x14ac:dyDescent="0.25">
      <c r="A61" s="1"/>
      <c r="B61" s="18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40" t="s">
        <v>43</v>
      </c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218"/>
      <c r="AG61" s="218"/>
      <c r="AH61" s="218"/>
      <c r="AI61" s="218"/>
      <c r="AJ61" s="41" t="s">
        <v>33</v>
      </c>
      <c r="AK61" s="41"/>
      <c r="AL61" s="50" t="str">
        <f>IF($AO$44=1,IF(AF61="",1,""),IF(AF61&lt;&gt;"",1,""))</f>
        <v/>
      </c>
      <c r="AM61" s="28"/>
      <c r="AN61" s="16"/>
      <c r="AO61" s="16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72"/>
      <c r="BA61" s="23"/>
      <c r="BB61" s="63"/>
      <c r="BC61" s="241"/>
      <c r="BD61" s="63"/>
      <c r="BE61" s="63"/>
      <c r="BF61" s="63"/>
      <c r="BG61" s="63"/>
      <c r="BH61" s="1"/>
      <c r="BI61" s="1"/>
      <c r="BJ61" s="1"/>
      <c r="BK61" s="1"/>
      <c r="BL61" s="1"/>
      <c r="BM61" s="67"/>
      <c r="BN61" s="67"/>
      <c r="BO61" s="67"/>
      <c r="BP61" s="67"/>
      <c r="BQ61" s="67"/>
      <c r="BR61" s="68"/>
      <c r="BS61" s="67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</row>
    <row r="62" spans="1:108" ht="5.25" customHeight="1" x14ac:dyDescent="0.25">
      <c r="A62" s="1"/>
      <c r="B62" s="1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53"/>
      <c r="AG62" s="53"/>
      <c r="AH62" s="53"/>
      <c r="AI62" s="53"/>
      <c r="AJ62" s="17"/>
      <c r="AK62" s="17"/>
      <c r="AL62" s="38"/>
      <c r="AM62" s="38"/>
      <c r="AN62" s="17"/>
      <c r="AO62" s="16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72"/>
      <c r="BA62" s="23"/>
      <c r="BB62" s="63"/>
      <c r="BC62" s="241"/>
      <c r="BD62" s="63"/>
      <c r="BE62" s="63"/>
      <c r="BF62" s="63"/>
      <c r="BG62" s="63"/>
      <c r="BH62" s="1"/>
      <c r="BI62" s="1"/>
      <c r="BJ62" s="1"/>
      <c r="BK62" s="1"/>
      <c r="BL62" s="1"/>
      <c r="BM62" s="67"/>
      <c r="BN62" s="67"/>
      <c r="BO62" s="67"/>
      <c r="BP62" s="67"/>
      <c r="BQ62" s="67"/>
      <c r="BR62" s="68"/>
      <c r="BS62" s="67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</row>
    <row r="63" spans="1:108" ht="21" customHeight="1" x14ac:dyDescent="0.25">
      <c r="A63" s="1"/>
      <c r="B63" s="1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40" t="s">
        <v>44</v>
      </c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218"/>
      <c r="AG63" s="218"/>
      <c r="AH63" s="218"/>
      <c r="AI63" s="218"/>
      <c r="AJ63" s="41" t="s">
        <v>33</v>
      </c>
      <c r="AK63" s="41"/>
      <c r="AL63" s="50" t="str">
        <f>IF($AO$44=1,IF(AF63="",1,""),IF(AF63&lt;&gt;"",1,""))</f>
        <v/>
      </c>
      <c r="AM63" s="28"/>
      <c r="AN63" s="16"/>
      <c r="AO63" s="16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72"/>
      <c r="BA63" s="23"/>
      <c r="BB63" s="63"/>
      <c r="BC63" s="241"/>
      <c r="BD63" s="63"/>
      <c r="BE63" s="63"/>
      <c r="BF63" s="63"/>
      <c r="BG63" s="63"/>
      <c r="BH63" s="1"/>
      <c r="BI63" s="1"/>
      <c r="BJ63" s="1"/>
      <c r="BK63" s="1"/>
      <c r="BL63" s="1"/>
      <c r="BM63" s="67"/>
      <c r="BN63" s="67"/>
      <c r="BO63" s="67"/>
      <c r="BP63" s="67"/>
      <c r="BQ63" s="67"/>
      <c r="BR63" s="68"/>
      <c r="BS63" s="67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</row>
    <row r="64" spans="1:108" ht="6.75" customHeight="1" x14ac:dyDescent="0.25">
      <c r="A64" s="1"/>
      <c r="B64" s="18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53"/>
      <c r="AG64" s="53"/>
      <c r="AH64" s="53"/>
      <c r="AI64" s="53"/>
      <c r="AJ64" s="17"/>
      <c r="AK64" s="17"/>
      <c r="AL64" s="38"/>
      <c r="AM64" s="38"/>
      <c r="AN64" s="17"/>
      <c r="AO64" s="16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72"/>
      <c r="BA64" s="23"/>
      <c r="BB64" s="63"/>
      <c r="BC64" s="241"/>
      <c r="BD64" s="63"/>
      <c r="BE64" s="63"/>
      <c r="BF64" s="63"/>
      <c r="BG64" s="63"/>
      <c r="BH64" s="1"/>
      <c r="BI64" s="1"/>
      <c r="BJ64" s="1"/>
      <c r="BK64" s="1"/>
      <c r="BL64" s="1"/>
      <c r="BM64" s="67"/>
      <c r="BN64" s="67"/>
      <c r="BO64" s="67"/>
      <c r="BP64" s="67"/>
      <c r="BQ64" s="67"/>
      <c r="BR64" s="68"/>
      <c r="BS64" s="67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</row>
    <row r="65" spans="1:108" ht="21" customHeight="1" x14ac:dyDescent="0.25">
      <c r="A65" s="1"/>
      <c r="B65" s="18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40" t="s">
        <v>45</v>
      </c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218"/>
      <c r="AG65" s="218"/>
      <c r="AH65" s="218"/>
      <c r="AI65" s="218"/>
      <c r="AJ65" s="41" t="s">
        <v>33</v>
      </c>
      <c r="AK65" s="41"/>
      <c r="AL65" s="50" t="str">
        <f>IF($AO$44=1,IF(AF65="",1,""),IF(AF65&lt;&gt;"",1,""))</f>
        <v/>
      </c>
      <c r="AM65" s="28"/>
      <c r="AN65" s="16"/>
      <c r="AO65" s="16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72"/>
      <c r="BA65" s="23"/>
      <c r="BB65" s="63"/>
      <c r="BC65" s="241"/>
      <c r="BD65" s="63"/>
      <c r="BE65" s="63"/>
      <c r="BF65" s="63"/>
      <c r="BG65" s="63"/>
      <c r="BH65" s="1"/>
      <c r="BI65" s="1"/>
      <c r="BJ65" s="1"/>
      <c r="BK65" s="1"/>
      <c r="BL65" s="1"/>
      <c r="BM65" s="67"/>
      <c r="BN65" s="67"/>
      <c r="BO65" s="67"/>
      <c r="BP65" s="67"/>
      <c r="BQ65" s="67"/>
      <c r="BR65" s="68"/>
      <c r="BS65" s="67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</row>
    <row r="66" spans="1:108" ht="10.5" customHeight="1" x14ac:dyDescent="0.25">
      <c r="A66" s="1"/>
      <c r="B66" s="18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4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28"/>
      <c r="AM66" s="28"/>
      <c r="AN66" s="16"/>
      <c r="AO66" s="16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72"/>
      <c r="BA66" s="23"/>
      <c r="BB66" s="63"/>
      <c r="BC66" s="241"/>
      <c r="BD66" s="63"/>
      <c r="BE66" s="63"/>
      <c r="BF66" s="63"/>
      <c r="BG66" s="63"/>
      <c r="BH66" s="1"/>
      <c r="BI66" s="1"/>
      <c r="BJ66" s="1"/>
      <c r="BK66" s="1"/>
      <c r="BL66" s="1"/>
      <c r="BM66" s="67"/>
      <c r="BN66" s="67"/>
      <c r="BO66" s="67"/>
      <c r="BP66" s="67"/>
      <c r="BQ66" s="67"/>
      <c r="BR66" s="68"/>
      <c r="BS66" s="67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</row>
    <row r="67" spans="1:108" ht="4.5" customHeight="1" thickBot="1" x14ac:dyDescent="0.3">
      <c r="A67" s="1"/>
      <c r="B67" s="18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4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28"/>
      <c r="AM67" s="28"/>
      <c r="AN67" s="16"/>
      <c r="AO67" s="16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72"/>
      <c r="BA67" s="23"/>
      <c r="BB67" s="63"/>
      <c r="BC67" s="241"/>
      <c r="BD67" s="63"/>
      <c r="BE67" s="63"/>
      <c r="BF67" s="63"/>
      <c r="BG67" s="63"/>
      <c r="BH67" s="1"/>
      <c r="BI67" s="1"/>
      <c r="BJ67" s="1"/>
      <c r="BK67" s="1"/>
      <c r="BL67" s="1"/>
      <c r="BM67" s="67"/>
      <c r="BN67" s="67"/>
      <c r="BO67" s="67"/>
      <c r="BP67" s="67"/>
      <c r="BQ67" s="67"/>
      <c r="BR67" s="68"/>
      <c r="BS67" s="67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</row>
    <row r="68" spans="1:108" ht="15" customHeight="1" thickBot="1" x14ac:dyDescent="0.3">
      <c r="A68" s="1"/>
      <c r="B68" s="18"/>
      <c r="C68" s="85" t="s">
        <v>46</v>
      </c>
      <c r="D68" s="86"/>
      <c r="E68" s="84"/>
      <c r="F68" s="84"/>
      <c r="G68" s="84"/>
      <c r="H68" s="84"/>
      <c r="I68" s="84"/>
      <c r="J68" s="219"/>
      <c r="K68" s="219"/>
      <c r="L68" s="219"/>
      <c r="M68" s="219"/>
      <c r="N68" s="219"/>
      <c r="O68" s="219"/>
      <c r="P68" s="219"/>
      <c r="Q68" s="220"/>
      <c r="R68" s="16"/>
      <c r="S68" s="87" t="s">
        <v>47</v>
      </c>
      <c r="T68" s="88"/>
      <c r="U68" s="88"/>
      <c r="V68" s="88"/>
      <c r="W68" s="88"/>
      <c r="X68" s="88"/>
      <c r="Y68" s="88"/>
      <c r="Z68" s="88"/>
      <c r="AA68" s="88"/>
      <c r="AB68" s="221"/>
      <c r="AC68" s="221"/>
      <c r="AD68" s="221"/>
      <c r="AE68" s="221"/>
      <c r="AF68" s="221"/>
      <c r="AG68" s="221"/>
      <c r="AH68" s="221"/>
      <c r="AI68" s="222"/>
      <c r="AJ68" s="16"/>
      <c r="AK68" s="16"/>
      <c r="AL68" s="16"/>
      <c r="AM68" s="16"/>
      <c r="AN68" s="16"/>
      <c r="AO68" s="16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72"/>
      <c r="BA68" s="23"/>
      <c r="BB68" s="63"/>
      <c r="BC68" s="241"/>
      <c r="BD68" s="63"/>
      <c r="BE68" s="63"/>
      <c r="BF68" s="63"/>
      <c r="BG68" s="63"/>
      <c r="BH68" s="1"/>
      <c r="BI68" s="1"/>
      <c r="BJ68" s="1"/>
      <c r="BK68" s="1"/>
      <c r="BL68" s="1"/>
      <c r="BM68" s="89"/>
      <c r="BN68" s="89"/>
      <c r="BO68" s="89"/>
      <c r="BP68" s="89"/>
      <c r="BQ68" s="89"/>
      <c r="BR68" s="90"/>
      <c r="BS68" s="89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</row>
    <row r="69" spans="1:108" ht="6" customHeight="1" x14ac:dyDescent="0.25">
      <c r="A69" s="1"/>
      <c r="B69" s="18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72"/>
      <c r="BA69" s="23"/>
      <c r="BB69" s="63"/>
      <c r="BC69" s="241"/>
      <c r="BD69" s="63"/>
      <c r="BE69" s="63"/>
      <c r="BF69" s="63"/>
      <c r="BG69" s="63"/>
      <c r="BH69" s="1"/>
      <c r="BI69" s="1"/>
      <c r="BJ69" s="1"/>
      <c r="BK69" s="1"/>
      <c r="BL69" s="1"/>
      <c r="BM69" s="91">
        <v>95</v>
      </c>
      <c r="BN69" s="91">
        <v>100</v>
      </c>
      <c r="BO69" s="91">
        <v>600</v>
      </c>
      <c r="BP69" s="91">
        <v>2000</v>
      </c>
      <c r="BQ69" s="91">
        <v>8</v>
      </c>
      <c r="BR69" s="92"/>
      <c r="BS69" s="9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</row>
    <row r="70" spans="1:108" ht="15" customHeight="1" x14ac:dyDescent="0.25">
      <c r="A70" s="1"/>
      <c r="B70" s="18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4"/>
      <c r="T70" s="16"/>
      <c r="U70" s="16"/>
      <c r="V70" s="16"/>
      <c r="W70" s="4"/>
      <c r="X70" s="4"/>
      <c r="Y70" s="4"/>
      <c r="Z70" s="93" t="s">
        <v>48</v>
      </c>
      <c r="AA70" s="4"/>
      <c r="AB70" s="4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3"/>
      <c r="AQ70" s="23"/>
      <c r="AR70" s="8"/>
      <c r="AS70" s="23"/>
      <c r="AT70" s="23"/>
      <c r="AU70" s="23"/>
      <c r="AV70" s="23"/>
      <c r="AW70" s="23"/>
      <c r="AX70" s="23"/>
      <c r="AY70" s="23"/>
      <c r="AZ70" s="72"/>
      <c r="BA70" s="23"/>
      <c r="BB70" s="63"/>
      <c r="BC70" s="241"/>
      <c r="BD70" s="63"/>
      <c r="BE70" s="63"/>
      <c r="BF70" s="63"/>
      <c r="BG70" s="63"/>
      <c r="BH70" s="1"/>
      <c r="BI70" s="1"/>
      <c r="BJ70" s="1"/>
      <c r="BK70" s="1"/>
      <c r="BL70" s="1"/>
      <c r="BM70">
        <v>105</v>
      </c>
      <c r="BN70" s="91">
        <v>150</v>
      </c>
      <c r="BO70" s="91">
        <v>650</v>
      </c>
      <c r="BP70" s="91">
        <v>2100</v>
      </c>
      <c r="BQ70" s="91"/>
      <c r="BR70" s="92"/>
      <c r="BS70" s="9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</row>
    <row r="71" spans="1:108" ht="15" customHeight="1" x14ac:dyDescent="0.25">
      <c r="A71" s="1"/>
      <c r="B71" s="1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3"/>
      <c r="AQ71" s="23"/>
      <c r="AR71" s="8"/>
      <c r="AS71" s="23"/>
      <c r="AT71" s="23"/>
      <c r="AU71" s="23"/>
      <c r="AV71" s="23"/>
      <c r="AW71" s="23"/>
      <c r="AX71" s="23"/>
      <c r="AY71" s="23"/>
      <c r="AZ71" s="72"/>
      <c r="BA71" s="23"/>
      <c r="BB71" s="63"/>
      <c r="BC71" s="241"/>
      <c r="BD71" s="63"/>
      <c r="BE71" s="63"/>
      <c r="BF71" s="63"/>
      <c r="BG71" s="63"/>
      <c r="BH71" s="1"/>
      <c r="BI71" s="1"/>
      <c r="BJ71" s="1"/>
      <c r="BK71" s="1"/>
      <c r="BL71" s="1"/>
      <c r="BM71" s="91">
        <v>120</v>
      </c>
      <c r="BN71" s="91" t="s">
        <v>49</v>
      </c>
      <c r="BO71" s="91">
        <v>700</v>
      </c>
      <c r="BP71" s="91" t="s">
        <v>49</v>
      </c>
      <c r="BQ71" s="91"/>
      <c r="BR71" s="92"/>
      <c r="BS71" s="9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</row>
    <row r="72" spans="1:108" ht="15" customHeight="1" x14ac:dyDescent="0.25">
      <c r="A72" s="1"/>
      <c r="B72" s="18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4"/>
      <c r="X72" s="4"/>
      <c r="Y72" s="4"/>
      <c r="Z72" s="4"/>
      <c r="AA72" s="4"/>
      <c r="AB72" s="4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3"/>
      <c r="AQ72" s="23"/>
      <c r="AR72" s="8"/>
      <c r="AS72" s="23"/>
      <c r="AT72" s="23"/>
      <c r="AU72" s="23"/>
      <c r="AV72" s="23"/>
      <c r="AW72" s="23"/>
      <c r="AX72" s="23"/>
      <c r="AY72" s="23"/>
      <c r="AZ72" s="72"/>
      <c r="BA72" s="23"/>
      <c r="BB72" s="63"/>
      <c r="BC72" s="241"/>
      <c r="BD72" s="63"/>
      <c r="BE72" s="63"/>
      <c r="BF72" s="63"/>
      <c r="BG72" s="63"/>
      <c r="BH72" s="1"/>
      <c r="BI72" s="1"/>
      <c r="BJ72" s="1"/>
      <c r="BK72" s="1"/>
      <c r="BL72" s="1"/>
      <c r="BM72" s="91" t="s">
        <v>49</v>
      </c>
      <c r="BN72" s="91"/>
      <c r="BO72" s="91">
        <v>750</v>
      </c>
      <c r="BP72" s="91"/>
      <c r="BQ72" s="91"/>
      <c r="BR72" s="92"/>
      <c r="BS72" s="9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</row>
    <row r="73" spans="1:108" ht="15" customHeight="1" x14ac:dyDescent="0.25">
      <c r="A73" s="1"/>
      <c r="B73" s="18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1"/>
      <c r="AQ73" s="23"/>
      <c r="AR73" s="8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63"/>
      <c r="BE73" s="63"/>
      <c r="BF73" s="63"/>
      <c r="BG73" s="63"/>
      <c r="BH73" s="1"/>
      <c r="BI73" s="1"/>
      <c r="BJ73" s="1"/>
      <c r="BK73" s="1"/>
      <c r="BL73" s="1"/>
      <c r="BM73" s="91"/>
      <c r="BN73" s="91"/>
      <c r="BO73" s="91">
        <v>800</v>
      </c>
      <c r="BP73" s="91"/>
      <c r="BQ73" s="91"/>
      <c r="BR73" s="92"/>
      <c r="BS73" s="9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</row>
    <row r="74" spans="1:108" ht="15" customHeight="1" x14ac:dyDescent="0.25">
      <c r="A74" s="1"/>
      <c r="B74" s="1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1"/>
      <c r="AQ74" s="1"/>
      <c r="AS74" s="1"/>
      <c r="AT74" s="1"/>
      <c r="AU74" s="1"/>
      <c r="AV74" s="1"/>
      <c r="AW74" s="1"/>
      <c r="AX74" s="1"/>
      <c r="AY74" s="1"/>
      <c r="AZ74" s="63"/>
      <c r="BA74" s="1"/>
      <c r="BB74" s="63"/>
      <c r="BC74" s="63"/>
      <c r="BD74" s="63"/>
      <c r="BE74" s="63"/>
      <c r="BF74" s="63"/>
      <c r="BG74" s="63"/>
      <c r="BH74" s="1"/>
      <c r="BI74" s="1"/>
      <c r="BJ74" s="1"/>
      <c r="BK74" s="1"/>
      <c r="BL74" s="1"/>
      <c r="BM74" s="91"/>
      <c r="BN74" s="91"/>
      <c r="BO74" s="91">
        <v>850</v>
      </c>
      <c r="BP74" s="91"/>
      <c r="BQ74" s="91"/>
      <c r="BR74" s="92"/>
      <c r="BS74" s="9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</row>
    <row r="75" spans="1:108" ht="15" customHeight="1" x14ac:dyDescent="0.25">
      <c r="A75" s="1"/>
      <c r="B75" s="1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1"/>
      <c r="AQ75" s="1"/>
      <c r="AS75" s="1"/>
      <c r="AT75" s="1"/>
      <c r="AU75" s="1"/>
      <c r="AV75" s="1"/>
      <c r="AW75" s="1"/>
      <c r="AX75" s="1"/>
      <c r="AY75" s="1"/>
      <c r="AZ75" s="63"/>
      <c r="BA75" s="1"/>
      <c r="BB75" s="63"/>
      <c r="BC75" s="63"/>
      <c r="BD75" s="63"/>
      <c r="BE75" s="63"/>
      <c r="BF75" s="63"/>
      <c r="BG75" s="63"/>
      <c r="BH75" s="1"/>
      <c r="BI75" s="1"/>
      <c r="BJ75" s="1"/>
      <c r="BK75" s="1"/>
      <c r="BL75" s="1"/>
      <c r="BM75" s="91"/>
      <c r="BN75" s="91"/>
      <c r="BO75" s="91">
        <v>900</v>
      </c>
      <c r="BP75" s="91"/>
      <c r="BQ75" s="91"/>
      <c r="BR75" s="92"/>
      <c r="BS75" s="9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</row>
    <row r="76" spans="1:108" ht="15" customHeight="1" x14ac:dyDescent="0.25">
      <c r="A76" s="1"/>
      <c r="B76" s="1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1"/>
      <c r="AQ76" s="1"/>
      <c r="AS76" s="1"/>
      <c r="AT76" s="1"/>
      <c r="AU76" s="1"/>
      <c r="AV76" s="1"/>
      <c r="AW76" s="1"/>
      <c r="AX76" s="1"/>
      <c r="AY76" s="1"/>
      <c r="AZ76" s="63"/>
      <c r="BA76" s="1"/>
      <c r="BB76" s="63"/>
      <c r="BC76" s="63"/>
      <c r="BD76" s="63"/>
      <c r="BE76" s="63"/>
      <c r="BF76" s="63"/>
      <c r="BG76" s="63"/>
      <c r="BH76" s="1"/>
      <c r="BI76" s="1"/>
      <c r="BJ76" s="1"/>
      <c r="BK76" s="1"/>
      <c r="BL76" s="1"/>
      <c r="BM76" s="91"/>
      <c r="BN76" s="91"/>
      <c r="BO76" s="91" t="s">
        <v>49</v>
      </c>
      <c r="BP76" s="91"/>
      <c r="BQ76" s="91"/>
      <c r="BR76" s="92"/>
      <c r="BS76" s="9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</row>
    <row r="77" spans="1:108" ht="15" customHeight="1" x14ac:dyDescent="0.25">
      <c r="A77" s="1"/>
      <c r="B77" s="1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1"/>
      <c r="AQ77" s="1"/>
      <c r="AS77" s="1"/>
      <c r="AT77" s="1"/>
      <c r="AU77" s="1"/>
      <c r="AV77" s="1"/>
      <c r="AW77" s="1"/>
      <c r="AX77" s="1"/>
      <c r="AY77" s="1"/>
      <c r="AZ77" s="63"/>
      <c r="BA77" s="1"/>
      <c r="BB77" s="63"/>
      <c r="BC77" s="63"/>
      <c r="BD77" s="63"/>
      <c r="BE77" s="63"/>
      <c r="BF77" s="63"/>
      <c r="BG77" s="63"/>
      <c r="BH77" s="1"/>
      <c r="BI77" s="1"/>
      <c r="BJ77" s="1"/>
      <c r="BK77" s="1"/>
      <c r="BL77" s="1"/>
      <c r="BM77" s="91"/>
      <c r="BN77" s="91"/>
      <c r="BO77" s="91"/>
      <c r="BP77" s="91"/>
      <c r="BQ77" s="91"/>
      <c r="BR77" s="92"/>
      <c r="BS77" s="9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</row>
    <row r="78" spans="1:108" ht="15" customHeight="1" x14ac:dyDescent="0.25">
      <c r="A78" s="1"/>
      <c r="B78" s="1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1"/>
      <c r="AQ78" s="1"/>
      <c r="AS78" s="1"/>
      <c r="AT78" s="1"/>
      <c r="AU78" s="1"/>
      <c r="AV78" s="1"/>
      <c r="AW78" s="1"/>
      <c r="AX78" s="1"/>
      <c r="AY78" s="1"/>
      <c r="AZ78" s="63"/>
      <c r="BA78" s="1"/>
      <c r="BB78" s="63"/>
      <c r="BC78" s="63"/>
      <c r="BD78" s="63"/>
      <c r="BE78" s="63"/>
      <c r="BF78" s="63"/>
      <c r="BG78" s="63"/>
      <c r="BH78" s="1"/>
      <c r="BI78" s="1"/>
      <c r="BJ78" s="1"/>
      <c r="BK78" s="1"/>
      <c r="BL78" s="1"/>
      <c r="BM78" s="91"/>
      <c r="BN78" s="91"/>
      <c r="BO78" s="91"/>
      <c r="BP78" s="91"/>
      <c r="BQ78" s="91"/>
      <c r="BR78" s="92"/>
      <c r="BS78" s="9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</row>
    <row r="79" spans="1:108" ht="15" customHeight="1" x14ac:dyDescent="0.25">
      <c r="A79" s="1"/>
      <c r="B79" s="1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1"/>
      <c r="AQ79" s="1"/>
      <c r="AS79" s="1"/>
      <c r="AT79" s="1"/>
      <c r="AU79" s="1"/>
      <c r="AV79" s="1"/>
      <c r="AW79" s="1"/>
      <c r="AX79" s="1"/>
      <c r="AY79" s="1"/>
      <c r="AZ79" s="63"/>
      <c r="BA79" s="1"/>
      <c r="BB79" s="63"/>
      <c r="BC79" s="63"/>
      <c r="BD79" s="63"/>
      <c r="BE79" s="63"/>
      <c r="BF79" s="63"/>
      <c r="BG79" s="63"/>
      <c r="BH79" s="1"/>
      <c r="BI79" s="1"/>
      <c r="BJ79" s="1"/>
      <c r="BK79" s="1"/>
      <c r="BL79" s="1"/>
      <c r="BM79" s="91"/>
      <c r="BN79" s="91"/>
      <c r="BO79" s="91"/>
      <c r="BP79" s="91"/>
      <c r="BQ79" s="91"/>
      <c r="BR79" s="92"/>
      <c r="BS79" s="9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</row>
    <row r="80" spans="1:108" ht="15" customHeight="1" x14ac:dyDescent="0.25">
      <c r="A80" s="1"/>
      <c r="B80" s="1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1"/>
      <c r="AQ80" s="1"/>
      <c r="AS80" s="1"/>
      <c r="AT80" s="1"/>
      <c r="AU80" s="1"/>
      <c r="AV80" s="1"/>
      <c r="AW80" s="1"/>
      <c r="AX80" s="1"/>
      <c r="AY80" s="1"/>
      <c r="AZ80" s="63"/>
      <c r="BA80" s="1"/>
      <c r="BB80" s="63"/>
      <c r="BC80" s="63"/>
      <c r="BD80" s="63"/>
      <c r="BE80" s="63"/>
      <c r="BF80" s="63"/>
      <c r="BG80" s="63"/>
      <c r="BH80" s="1"/>
      <c r="BI80" s="1"/>
      <c r="BJ80" s="1"/>
      <c r="BK80" s="1"/>
      <c r="BL80" s="1"/>
      <c r="BM80" s="91"/>
      <c r="BN80" s="91"/>
      <c r="BO80" s="91"/>
      <c r="BP80" s="91"/>
      <c r="BQ80" s="91"/>
      <c r="BR80" s="92"/>
      <c r="BS80" s="9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</row>
    <row r="81" spans="1:108" ht="15" customHeight="1" x14ac:dyDescent="0.25">
      <c r="A81" s="1"/>
      <c r="B81" s="1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1"/>
      <c r="AQ81" s="1"/>
      <c r="AS81" s="1"/>
      <c r="AT81" s="1"/>
      <c r="AU81" s="1"/>
      <c r="AV81" s="1"/>
      <c r="AW81" s="1"/>
      <c r="AX81" s="1"/>
      <c r="AY81" s="1"/>
      <c r="AZ81" s="63"/>
      <c r="BA81" s="1"/>
      <c r="BB81" s="63"/>
      <c r="BC81" s="63"/>
      <c r="BD81" s="63"/>
      <c r="BE81" s="63"/>
      <c r="BF81" s="63"/>
      <c r="BG81" s="63"/>
      <c r="BH81" s="1"/>
      <c r="BI81" s="1"/>
      <c r="BJ81" s="1"/>
      <c r="BK81" s="1"/>
      <c r="BL81" s="1"/>
      <c r="BM81" s="91">
        <v>5</v>
      </c>
      <c r="BN81" s="91">
        <v>4</v>
      </c>
      <c r="BO81" s="91">
        <v>9</v>
      </c>
      <c r="BP81" s="91">
        <v>4</v>
      </c>
      <c r="BQ81" s="91"/>
      <c r="BR81" s="92"/>
      <c r="BS81" s="9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</row>
    <row r="82" spans="1:108" ht="15" customHeight="1" x14ac:dyDescent="0.25">
      <c r="A82" s="1"/>
      <c r="B82" s="1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1"/>
      <c r="AQ82" s="1"/>
      <c r="AS82" s="1"/>
      <c r="AT82" s="1"/>
      <c r="AU82" s="1"/>
      <c r="AV82" s="1"/>
      <c r="AW82" s="1"/>
      <c r="AX82" s="1"/>
      <c r="AY82" s="1"/>
      <c r="AZ82" s="63"/>
      <c r="BA82" s="1"/>
      <c r="BB82" s="63"/>
      <c r="BC82" s="63"/>
      <c r="BD82" s="63"/>
      <c r="BE82" s="63"/>
      <c r="BF82" s="63"/>
      <c r="BG82" s="63"/>
      <c r="BH82" s="1"/>
      <c r="BI82" s="1"/>
      <c r="BJ82" s="1"/>
      <c r="BK82" s="1"/>
      <c r="BL82" s="1"/>
      <c r="BM82" s="91"/>
      <c r="BN82" s="91"/>
      <c r="BO82" s="91"/>
      <c r="BP82" s="91"/>
      <c r="BQ82" s="91"/>
      <c r="BR82" s="92"/>
      <c r="BS82" s="9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</row>
    <row r="83" spans="1:108" ht="15" customHeight="1" x14ac:dyDescent="0.25">
      <c r="A83" s="1"/>
      <c r="B83" s="1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63"/>
      <c r="BA83" s="1"/>
      <c r="BB83" s="63"/>
      <c r="BC83" s="63"/>
      <c r="BD83" s="63"/>
      <c r="BE83" s="63"/>
      <c r="BF83" s="63"/>
      <c r="BG83" s="63"/>
      <c r="BH83" s="1"/>
      <c r="BI83" s="1"/>
      <c r="BJ83" s="1"/>
      <c r="BK83" s="1"/>
      <c r="BL83" s="1"/>
      <c r="BM83" s="91"/>
      <c r="BN83" s="91"/>
      <c r="BO83" s="91"/>
      <c r="BP83" s="91"/>
      <c r="BQ83" s="91"/>
      <c r="BR83" s="92"/>
      <c r="BS83" s="9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</row>
    <row r="84" spans="1:108" ht="15" customHeight="1" x14ac:dyDescent="0.25">
      <c r="A84" s="1"/>
      <c r="B84" s="1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63"/>
      <c r="BA84" s="1"/>
      <c r="BB84" s="63"/>
      <c r="BC84" s="63"/>
      <c r="BD84" s="63"/>
      <c r="BE84" s="63"/>
      <c r="BF84" s="63"/>
      <c r="BG84" s="63"/>
      <c r="BH84" s="1"/>
      <c r="BI84" s="1"/>
      <c r="BJ84" s="1"/>
      <c r="BK84" s="1"/>
      <c r="BL84" s="1"/>
      <c r="BM84" s="91"/>
      <c r="BN84" s="91"/>
      <c r="BO84" s="91"/>
      <c r="BP84" s="91"/>
      <c r="BQ84" s="91"/>
      <c r="BR84" s="92"/>
      <c r="BS84" s="9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</row>
    <row r="85" spans="1:108" ht="15" customHeight="1" x14ac:dyDescent="0.25">
      <c r="A85" s="1"/>
      <c r="B85" s="1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63"/>
      <c r="BA85" s="1"/>
      <c r="BB85" s="63"/>
      <c r="BC85" s="63"/>
      <c r="BD85" s="63"/>
      <c r="BE85" s="63"/>
      <c r="BF85" s="63"/>
      <c r="BG85" s="63"/>
      <c r="BH85" s="1"/>
      <c r="BI85" s="1"/>
      <c r="BJ85" s="1"/>
      <c r="BK85" s="1"/>
      <c r="BL85" s="1"/>
      <c r="BM85" s="91"/>
      <c r="BN85" s="91"/>
      <c r="BO85" s="91"/>
      <c r="BP85" s="91"/>
      <c r="BQ85" s="91"/>
      <c r="BR85" s="92"/>
      <c r="BS85" s="9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</row>
    <row r="86" spans="1:108" ht="15" customHeight="1" x14ac:dyDescent="0.25">
      <c r="A86" s="1"/>
      <c r="B86" s="1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63"/>
      <c r="BA86" s="1"/>
      <c r="BB86" s="63"/>
      <c r="BC86" s="63"/>
      <c r="BD86" s="63"/>
      <c r="BE86" s="63"/>
      <c r="BF86" s="63"/>
      <c r="BG86" s="63"/>
      <c r="BH86" s="1"/>
      <c r="BI86" s="1"/>
      <c r="BJ86" s="1"/>
      <c r="BK86" s="1"/>
      <c r="BL86" s="1"/>
      <c r="BM86" s="91"/>
      <c r="BN86" s="91"/>
      <c r="BO86" s="91"/>
      <c r="BP86" s="91"/>
      <c r="BQ86" s="91"/>
      <c r="BR86" s="92"/>
      <c r="BS86" s="9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</row>
    <row r="87" spans="1:108" ht="15" customHeight="1" x14ac:dyDescent="0.25">
      <c r="A87" s="9"/>
      <c r="B87" s="9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63"/>
      <c r="BA87" s="1"/>
      <c r="BB87" s="63"/>
      <c r="BC87" s="63"/>
      <c r="BD87" s="63"/>
      <c r="BE87" s="63"/>
      <c r="BF87" s="63"/>
      <c r="BG87" s="63"/>
      <c r="BH87" s="1"/>
      <c r="BI87" s="1"/>
      <c r="BJ87" s="1"/>
      <c r="BK87" s="1"/>
      <c r="BL87" s="1"/>
      <c r="BM87" s="92"/>
      <c r="BN87" s="92"/>
      <c r="BO87" s="92"/>
      <c r="BP87" s="92"/>
      <c r="BQ87" s="92"/>
      <c r="BR87" s="92"/>
      <c r="BS87" s="92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</row>
    <row r="88" spans="1:108" ht="15" customHeight="1" x14ac:dyDescent="0.25">
      <c r="A88" s="9"/>
      <c r="B88" s="9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63"/>
      <c r="BA88" s="9"/>
      <c r="BB88" s="63"/>
      <c r="BC88" s="63"/>
      <c r="BD88" s="63"/>
      <c r="BE88" s="63"/>
      <c r="BF88" s="63"/>
      <c r="BG88" s="63"/>
      <c r="BH88" s="9"/>
      <c r="BI88" s="9"/>
      <c r="BJ88" s="9"/>
      <c r="BK88" s="9"/>
      <c r="BL88" s="9"/>
      <c r="BM88" s="92"/>
      <c r="BN88" s="92"/>
      <c r="BO88" s="92"/>
      <c r="BP88" s="92"/>
      <c r="BQ88" s="92"/>
      <c r="BR88" s="92"/>
      <c r="BS88" s="92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</row>
    <row r="89" spans="1:108" ht="15" customHeight="1" x14ac:dyDescent="0.25">
      <c r="A89" s="9"/>
      <c r="B89" s="9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63"/>
      <c r="BA89" s="9"/>
      <c r="BB89" s="63"/>
      <c r="BC89" s="63"/>
      <c r="BD89" s="63"/>
      <c r="BE89" s="63"/>
      <c r="BF89" s="63"/>
      <c r="BG89" s="63"/>
      <c r="BH89" s="9"/>
      <c r="BI89" s="9"/>
      <c r="BJ89" s="9"/>
      <c r="BK89" s="9"/>
      <c r="BL89" s="9"/>
      <c r="BM89" s="92"/>
      <c r="BN89" s="92"/>
      <c r="BO89" s="92"/>
      <c r="BP89" s="92"/>
      <c r="BQ89" s="92"/>
      <c r="BR89" s="92"/>
      <c r="BS89" s="92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</row>
    <row r="90" spans="1:108" ht="15" customHeight="1" x14ac:dyDescent="0.25">
      <c r="A90" s="9"/>
      <c r="B90" s="9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63"/>
      <c r="BA90" s="9"/>
      <c r="BB90" s="63"/>
      <c r="BC90" s="63"/>
      <c r="BD90" s="63"/>
      <c r="BE90" s="63"/>
      <c r="BF90" s="63"/>
      <c r="BG90" s="63"/>
      <c r="BH90" s="9"/>
      <c r="BI90" s="9"/>
      <c r="BJ90" s="9"/>
      <c r="BK90" s="9"/>
      <c r="BL90" s="9"/>
      <c r="BM90" s="92"/>
      <c r="BN90" s="92"/>
      <c r="BO90" s="92"/>
      <c r="BP90" s="92"/>
      <c r="BQ90" s="92"/>
      <c r="BR90" s="92"/>
      <c r="BS90" s="92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</row>
    <row r="91" spans="1:108" ht="15" customHeight="1" x14ac:dyDescent="0.25">
      <c r="A91" s="9"/>
      <c r="B91" s="9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63"/>
      <c r="BA91" s="9"/>
      <c r="BB91" s="63"/>
      <c r="BC91" s="63"/>
      <c r="BD91" s="63"/>
      <c r="BE91" s="63"/>
      <c r="BF91" s="63"/>
      <c r="BG91" s="63"/>
      <c r="BH91" s="9"/>
      <c r="BI91" s="9"/>
      <c r="BJ91" s="9"/>
      <c r="BK91" s="9"/>
      <c r="BL91" s="9"/>
      <c r="BM91" s="92"/>
      <c r="BN91" s="92"/>
      <c r="BO91" s="92"/>
      <c r="BP91" s="92"/>
      <c r="BQ91" s="92"/>
      <c r="BR91" s="92"/>
      <c r="BS91" s="92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</row>
    <row r="92" spans="1:108" ht="15" customHeight="1" x14ac:dyDescent="0.25">
      <c r="A92" s="9"/>
      <c r="B92" s="9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63"/>
      <c r="BA92" s="9"/>
      <c r="BB92" s="63"/>
      <c r="BC92" s="63"/>
      <c r="BD92" s="63"/>
      <c r="BE92" s="63"/>
      <c r="BF92" s="63"/>
      <c r="BG92" s="63"/>
      <c r="BH92" s="9"/>
      <c r="BI92" s="9"/>
      <c r="BJ92" s="9"/>
      <c r="BK92" s="9"/>
      <c r="BL92" s="9"/>
      <c r="BM92" s="92"/>
      <c r="BN92" s="92"/>
      <c r="BO92" s="92"/>
      <c r="BP92" s="92"/>
      <c r="BQ92" s="92"/>
      <c r="BR92" s="92"/>
      <c r="BS92" s="92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</row>
    <row r="93" spans="1:108" ht="15" customHeight="1" x14ac:dyDescent="0.25">
      <c r="A93" s="9"/>
      <c r="B93" s="9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63"/>
      <c r="BA93" s="9"/>
      <c r="BB93" s="63"/>
      <c r="BC93" s="63"/>
      <c r="BD93" s="63"/>
      <c r="BE93" s="63"/>
      <c r="BF93" s="63"/>
      <c r="BG93" s="63"/>
      <c r="BH93" s="9"/>
      <c r="BI93" s="9"/>
      <c r="BJ93" s="9"/>
      <c r="BK93" s="9"/>
      <c r="BL93" s="9"/>
      <c r="BM93" s="92"/>
      <c r="BN93" s="92"/>
      <c r="BO93" s="92"/>
      <c r="BP93" s="92"/>
      <c r="BQ93" s="92"/>
      <c r="BR93" s="92"/>
      <c r="BS93" s="92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</row>
    <row r="94" spans="1:108" ht="15" customHeight="1" x14ac:dyDescent="0.25">
      <c r="A94" s="9"/>
      <c r="B94" s="9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63"/>
      <c r="BA94" s="9"/>
      <c r="BB94" s="63"/>
      <c r="BC94" s="63"/>
      <c r="BD94" s="63"/>
      <c r="BE94" s="63"/>
      <c r="BF94" s="63"/>
      <c r="BG94" s="63"/>
      <c r="BH94" s="9"/>
      <c r="BI94" s="9"/>
      <c r="BJ94" s="9"/>
      <c r="BK94" s="9"/>
      <c r="BL94" s="9"/>
      <c r="BM94" s="92"/>
      <c r="BN94" s="92"/>
      <c r="BO94" s="92"/>
      <c r="BP94" s="92"/>
      <c r="BQ94" s="92"/>
      <c r="BR94" s="92"/>
      <c r="BS94" s="92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</row>
    <row r="95" spans="1:108" ht="15" customHeight="1" x14ac:dyDescent="0.25">
      <c r="A95" s="9"/>
      <c r="B95" s="9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63"/>
      <c r="BA95" s="9"/>
      <c r="BB95" s="63"/>
      <c r="BC95" s="63"/>
      <c r="BD95" s="63"/>
      <c r="BE95" s="63"/>
      <c r="BF95" s="63"/>
      <c r="BG95" s="63"/>
      <c r="BH95" s="9"/>
      <c r="BI95" s="9"/>
      <c r="BJ95" s="9"/>
      <c r="BK95" s="9"/>
      <c r="BL95" s="9"/>
      <c r="BM95" s="92"/>
      <c r="BN95" s="92"/>
      <c r="BO95" s="92"/>
      <c r="BP95" s="92"/>
      <c r="BQ95" s="92"/>
      <c r="BR95" s="92"/>
      <c r="BS95" s="92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</row>
    <row r="96" spans="1:108" ht="15" customHeight="1" x14ac:dyDescent="0.25">
      <c r="A96" s="9"/>
      <c r="B96" s="9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63"/>
      <c r="BA96" s="9"/>
      <c r="BB96" s="63"/>
      <c r="BC96" s="63"/>
      <c r="BD96" s="63"/>
      <c r="BE96" s="63"/>
      <c r="BF96" s="63"/>
      <c r="BG96" s="63"/>
      <c r="BH96" s="9"/>
      <c r="BI96" s="9"/>
      <c r="BJ96" s="9"/>
      <c r="BK96" s="9"/>
      <c r="BL96" s="9"/>
      <c r="BM96" s="92"/>
      <c r="BN96" s="92"/>
      <c r="BO96" s="92"/>
      <c r="BP96" s="92"/>
      <c r="BQ96" s="92"/>
      <c r="BR96" s="92"/>
      <c r="BS96" s="92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</row>
    <row r="97" spans="1:108" ht="15" customHeight="1" x14ac:dyDescent="0.25">
      <c r="A97" s="9"/>
      <c r="B97" s="9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63"/>
      <c r="BA97" s="9"/>
      <c r="BB97" s="63"/>
      <c r="BC97" s="63"/>
      <c r="BD97" s="63"/>
      <c r="BE97" s="63"/>
      <c r="BF97" s="63"/>
      <c r="BG97" s="63"/>
      <c r="BH97" s="9"/>
      <c r="BI97" s="9"/>
      <c r="BJ97" s="9"/>
      <c r="BK97" s="9"/>
      <c r="BL97" s="9"/>
      <c r="BM97" s="92"/>
      <c r="BN97" s="92"/>
      <c r="BO97" s="92"/>
      <c r="BP97" s="92"/>
      <c r="BQ97" s="92"/>
      <c r="BR97" s="92"/>
      <c r="BS97" s="92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</row>
    <row r="98" spans="1:108" ht="15" customHeight="1" x14ac:dyDescent="0.25">
      <c r="A98" s="9"/>
      <c r="B98" s="9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63"/>
      <c r="BA98" s="9"/>
      <c r="BB98" s="63"/>
      <c r="BC98" s="63"/>
      <c r="BD98" s="63"/>
      <c r="BE98" s="63"/>
      <c r="BF98" s="63"/>
      <c r="BG98" s="63"/>
      <c r="BH98" s="9"/>
      <c r="BI98" s="9"/>
      <c r="BJ98" s="9"/>
      <c r="BK98" s="9"/>
      <c r="BL98" s="9"/>
      <c r="BM98" s="92"/>
      <c r="BN98" s="92"/>
      <c r="BO98" s="92"/>
      <c r="BP98" s="92"/>
      <c r="BQ98" s="92"/>
      <c r="BR98" s="92"/>
      <c r="BS98" s="92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</row>
    <row r="99" spans="1:108" ht="15" customHeight="1" x14ac:dyDescent="0.25">
      <c r="A99" s="9"/>
      <c r="B99" s="9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63"/>
      <c r="BA99" s="9"/>
      <c r="BB99" s="63"/>
      <c r="BC99" s="63"/>
      <c r="BD99" s="63"/>
      <c r="BE99" s="63"/>
      <c r="BF99" s="63"/>
      <c r="BG99" s="63"/>
      <c r="BH99" s="9"/>
      <c r="BI99" s="9"/>
      <c r="BJ99" s="9"/>
      <c r="BK99" s="9"/>
      <c r="BL99" s="9"/>
      <c r="BM99" s="92"/>
      <c r="BN99" s="92"/>
      <c r="BO99" s="92"/>
      <c r="BP99" s="92"/>
      <c r="BQ99" s="92"/>
      <c r="BR99" s="92"/>
      <c r="BS99" s="92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</row>
    <row r="100" spans="1:108" ht="15" customHeight="1" x14ac:dyDescent="0.25">
      <c r="A100" s="9"/>
      <c r="B100" s="9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63"/>
      <c r="BA100" s="9"/>
      <c r="BB100" s="63"/>
      <c r="BC100" s="63"/>
      <c r="BD100" s="63"/>
      <c r="BE100" s="63"/>
      <c r="BF100" s="63"/>
      <c r="BG100" s="63"/>
      <c r="BH100" s="9"/>
      <c r="BI100" s="9"/>
      <c r="BJ100" s="9"/>
      <c r="BK100" s="9"/>
      <c r="BL100" s="9"/>
      <c r="BM100" s="92"/>
      <c r="BN100" s="92"/>
      <c r="BO100" s="92"/>
      <c r="BP100" s="92"/>
      <c r="BQ100" s="92"/>
      <c r="BR100" s="92"/>
      <c r="BS100" s="92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</row>
    <row r="101" spans="1:108" ht="15" customHeight="1" x14ac:dyDescent="0.25">
      <c r="A101" s="9"/>
      <c r="B101" s="9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63"/>
      <c r="BA101" s="9"/>
      <c r="BB101" s="63"/>
      <c r="BC101" s="63"/>
      <c r="BD101" s="63"/>
      <c r="BE101" s="63"/>
      <c r="BF101" s="63"/>
      <c r="BG101" s="63"/>
      <c r="BH101" s="9"/>
      <c r="BI101" s="9"/>
      <c r="BJ101" s="9"/>
      <c r="BK101" s="9"/>
      <c r="BL101" s="9"/>
      <c r="BM101" s="92"/>
      <c r="BN101" s="92"/>
      <c r="BO101" s="92"/>
      <c r="BP101" s="92"/>
      <c r="BQ101" s="92"/>
      <c r="BR101" s="92"/>
      <c r="BS101" s="92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</row>
    <row r="102" spans="1:108" ht="15" customHeight="1" x14ac:dyDescent="0.25">
      <c r="A102" s="9"/>
      <c r="B102" s="9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63"/>
      <c r="BA102" s="9"/>
      <c r="BB102" s="63"/>
      <c r="BC102" s="63"/>
      <c r="BD102" s="63"/>
      <c r="BE102" s="63"/>
      <c r="BF102" s="63"/>
      <c r="BG102" s="63"/>
      <c r="BH102" s="9"/>
      <c r="BI102" s="9"/>
      <c r="BJ102" s="9"/>
      <c r="BK102" s="9"/>
      <c r="BL102" s="9"/>
      <c r="BM102" s="92"/>
      <c r="BN102" s="92"/>
      <c r="BO102" s="92"/>
      <c r="BP102" s="92"/>
      <c r="BQ102" s="92"/>
      <c r="BR102" s="92"/>
      <c r="BS102" s="92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</row>
    <row r="103" spans="1:108" ht="15" customHeight="1" x14ac:dyDescent="0.25">
      <c r="A103" s="9"/>
      <c r="B103" s="9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63"/>
      <c r="BA103" s="9"/>
      <c r="BB103" s="63"/>
      <c r="BC103" s="63"/>
      <c r="BD103" s="63"/>
      <c r="BE103" s="63"/>
      <c r="BF103" s="63"/>
      <c r="BG103" s="63"/>
      <c r="BH103" s="9"/>
      <c r="BI103" s="9"/>
      <c r="BJ103" s="9"/>
      <c r="BK103" s="9"/>
      <c r="BL103" s="9"/>
      <c r="BM103" s="92"/>
      <c r="BN103" s="92"/>
      <c r="BO103" s="92"/>
      <c r="BP103" s="92"/>
      <c r="BQ103" s="92"/>
      <c r="BR103" s="92"/>
      <c r="BS103" s="92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</row>
    <row r="104" spans="1:108" ht="15" customHeight="1" x14ac:dyDescent="0.25">
      <c r="A104" s="9"/>
      <c r="B104" s="9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63"/>
      <c r="BA104" s="9"/>
      <c r="BB104" s="63"/>
      <c r="BC104" s="63"/>
      <c r="BD104" s="63"/>
      <c r="BE104" s="63"/>
      <c r="BF104" s="63"/>
      <c r="BG104" s="63"/>
      <c r="BH104" s="9"/>
      <c r="BI104" s="9"/>
      <c r="BJ104" s="9"/>
      <c r="BK104" s="9"/>
      <c r="BL104" s="9"/>
      <c r="BM104" s="92"/>
      <c r="BN104" s="92"/>
      <c r="BO104" s="92"/>
      <c r="BP104" s="92"/>
      <c r="BQ104" s="92"/>
      <c r="BR104" s="92"/>
      <c r="BS104" s="92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</row>
    <row r="105" spans="1:108" ht="15" customHeight="1" x14ac:dyDescent="0.25">
      <c r="A105" s="9"/>
      <c r="B105" s="9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63"/>
      <c r="BA105" s="9"/>
      <c r="BB105" s="63"/>
      <c r="BC105" s="63"/>
      <c r="BD105" s="63"/>
      <c r="BE105" s="63"/>
      <c r="BF105" s="63"/>
      <c r="BG105" s="63"/>
      <c r="BH105" s="9"/>
      <c r="BI105" s="9"/>
      <c r="BJ105" s="9"/>
      <c r="BK105" s="9"/>
      <c r="BL105" s="9"/>
      <c r="BM105" s="92"/>
      <c r="BN105" s="92"/>
      <c r="BO105" s="92"/>
      <c r="BP105" s="92"/>
      <c r="BQ105" s="92"/>
      <c r="BR105" s="92"/>
      <c r="BS105" s="92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</row>
    <row r="106" spans="1:108" ht="15" customHeight="1" x14ac:dyDescent="0.25">
      <c r="A106" s="9"/>
      <c r="B106" s="9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63"/>
      <c r="BA106" s="9"/>
      <c r="BB106" s="63"/>
      <c r="BC106" s="63"/>
      <c r="BD106" s="63"/>
      <c r="BE106" s="63"/>
      <c r="BF106" s="63"/>
      <c r="BG106" s="63"/>
      <c r="BH106" s="9"/>
      <c r="BI106" s="9"/>
      <c r="BJ106" s="9"/>
      <c r="BK106" s="9"/>
      <c r="BL106" s="9"/>
      <c r="BM106" s="92"/>
      <c r="BN106" s="92"/>
      <c r="BO106" s="92"/>
      <c r="BP106" s="92"/>
      <c r="BQ106" s="92"/>
      <c r="BR106" s="92"/>
      <c r="BS106" s="92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</row>
    <row r="107" spans="1:108" ht="15" customHeight="1" x14ac:dyDescent="0.25">
      <c r="A107" s="9"/>
      <c r="B107" s="9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63"/>
      <c r="BA107" s="9"/>
      <c r="BB107" s="63"/>
      <c r="BC107" s="63"/>
      <c r="BD107" s="63"/>
      <c r="BE107" s="63"/>
      <c r="BF107" s="63"/>
      <c r="BG107" s="63"/>
      <c r="BH107" s="9"/>
      <c r="BI107" s="9"/>
      <c r="BJ107" s="9"/>
      <c r="BK107" s="9"/>
      <c r="BL107" s="9"/>
      <c r="BM107" s="92"/>
      <c r="BN107" s="92"/>
      <c r="BO107" s="92"/>
      <c r="BP107" s="92"/>
      <c r="BQ107" s="92"/>
      <c r="BR107" s="92"/>
      <c r="BS107" s="92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</row>
    <row r="108" spans="1:108" ht="15" customHeight="1" x14ac:dyDescent="0.25">
      <c r="A108" s="9"/>
      <c r="B108" s="9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63"/>
      <c r="BA108" s="9"/>
      <c r="BB108" s="63"/>
      <c r="BC108" s="63"/>
      <c r="BD108" s="63"/>
      <c r="BE108" s="63"/>
      <c r="BF108" s="63"/>
      <c r="BG108" s="63"/>
      <c r="BH108" s="9"/>
      <c r="BI108" s="9"/>
      <c r="BJ108" s="9"/>
      <c r="BK108" s="9"/>
      <c r="BL108" s="9"/>
      <c r="BM108" s="92"/>
      <c r="BN108" s="92"/>
      <c r="BO108" s="92"/>
      <c r="BP108" s="92"/>
      <c r="BQ108" s="92"/>
      <c r="BR108" s="92"/>
      <c r="BS108" s="92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</row>
    <row r="109" spans="1:108" ht="15" customHeight="1" x14ac:dyDescent="0.25">
      <c r="A109" s="9"/>
      <c r="B109" s="9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63"/>
      <c r="BA109" s="9"/>
      <c r="BB109" s="63"/>
      <c r="BC109" s="63"/>
      <c r="BD109" s="63"/>
      <c r="BE109" s="63"/>
      <c r="BF109" s="63"/>
      <c r="BG109" s="63"/>
      <c r="BH109" s="9"/>
      <c r="BI109" s="9"/>
      <c r="BJ109" s="9"/>
      <c r="BK109" s="9"/>
      <c r="BL109" s="9"/>
      <c r="BM109" s="92"/>
      <c r="BN109" s="92"/>
      <c r="BO109" s="92"/>
      <c r="BP109" s="92"/>
      <c r="BQ109" s="92"/>
      <c r="BR109" s="92"/>
      <c r="BS109" s="92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</row>
    <row r="110" spans="1:108" ht="15" customHeight="1" x14ac:dyDescent="0.25">
      <c r="A110" s="9"/>
      <c r="B110" s="9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63"/>
      <c r="BA110" s="9"/>
      <c r="BB110" s="63"/>
      <c r="BC110" s="63"/>
      <c r="BD110" s="63"/>
      <c r="BE110" s="63"/>
      <c r="BF110" s="63"/>
      <c r="BG110" s="63"/>
      <c r="BH110" s="9"/>
      <c r="BI110" s="9"/>
      <c r="BJ110" s="9"/>
      <c r="BK110" s="9"/>
      <c r="BL110" s="9"/>
      <c r="BM110" s="92"/>
      <c r="BN110" s="92"/>
      <c r="BO110" s="92"/>
      <c r="BP110" s="92"/>
      <c r="BQ110" s="92"/>
      <c r="BR110" s="92"/>
      <c r="BS110" s="92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</row>
    <row r="111" spans="1:108" ht="15" customHeight="1" x14ac:dyDescent="0.25">
      <c r="A111" s="9"/>
      <c r="B111" s="9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63"/>
      <c r="BA111" s="9"/>
      <c r="BB111" s="63"/>
      <c r="BC111" s="63"/>
      <c r="BD111" s="63"/>
      <c r="BE111" s="63"/>
      <c r="BF111" s="63"/>
      <c r="BG111" s="63"/>
      <c r="BH111" s="9"/>
      <c r="BI111" s="9"/>
      <c r="BJ111" s="9"/>
      <c r="BK111" s="9"/>
      <c r="BL111" s="9"/>
      <c r="BM111" s="92"/>
      <c r="BN111" s="92"/>
      <c r="BO111" s="92"/>
      <c r="BP111" s="92"/>
      <c r="BQ111" s="92"/>
      <c r="BR111" s="92"/>
      <c r="BS111" s="92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</row>
    <row r="112" spans="1:108" ht="15" customHeight="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63"/>
      <c r="BA112" s="9"/>
      <c r="BB112" s="63"/>
      <c r="BC112" s="63"/>
      <c r="BD112" s="63"/>
      <c r="BE112" s="63"/>
      <c r="BF112" s="63"/>
      <c r="BG112" s="63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</row>
    <row r="113" spans="1:108" ht="15" customHeight="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</row>
    <row r="114" spans="1:108" ht="15" customHeight="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</row>
    <row r="115" spans="1:108" ht="15" customHeight="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</row>
    <row r="116" spans="1:108" ht="15" customHeight="1" x14ac:dyDescent="0.25"/>
  </sheetData>
  <sheetProtection sheet="1" objects="1" scenarios="1"/>
  <mergeCells count="54">
    <mergeCell ref="AC32:AD32"/>
    <mergeCell ref="AE32:AF32"/>
    <mergeCell ref="AJ32:AK32"/>
    <mergeCell ref="AL32:AM32"/>
    <mergeCell ref="BC2:BC72"/>
    <mergeCell ref="S7:AN7"/>
    <mergeCell ref="U9:AN9"/>
    <mergeCell ref="J13:AC13"/>
    <mergeCell ref="AD13:AE13"/>
    <mergeCell ref="AF13:AN13"/>
    <mergeCell ref="G15:U15"/>
    <mergeCell ref="AB15:AF15"/>
    <mergeCell ref="G17:U17"/>
    <mergeCell ref="AB17:AF17"/>
    <mergeCell ref="I44:O44"/>
    <mergeCell ref="AC70:AO72"/>
    <mergeCell ref="G19:U19"/>
    <mergeCell ref="Z19:AN19"/>
    <mergeCell ref="J21:AN21"/>
    <mergeCell ref="AB29:AC29"/>
    <mergeCell ref="AN29:AO29"/>
    <mergeCell ref="AC34:AD34"/>
    <mergeCell ref="AE34:AF34"/>
    <mergeCell ref="AJ34:AK34"/>
    <mergeCell ref="AL34:AM34"/>
    <mergeCell ref="N36:O36"/>
    <mergeCell ref="AE36:AJ36"/>
    <mergeCell ref="AK36:AM36"/>
    <mergeCell ref="AE38:AJ38"/>
    <mergeCell ref="AK38:AM38"/>
    <mergeCell ref="AE40:AJ40"/>
    <mergeCell ref="AK40:AM40"/>
    <mergeCell ref="M42:O42"/>
    <mergeCell ref="AE42:AJ42"/>
    <mergeCell ref="AK42:AM42"/>
    <mergeCell ref="D56:AN56"/>
    <mergeCell ref="R44:Y44"/>
    <mergeCell ref="AA46:AC46"/>
    <mergeCell ref="AF46:AN46"/>
    <mergeCell ref="D48:H49"/>
    <mergeCell ref="R48:Y48"/>
    <mergeCell ref="D50:AN50"/>
    <mergeCell ref="E46:O46"/>
    <mergeCell ref="D51:AN51"/>
    <mergeCell ref="D52:AN52"/>
    <mergeCell ref="D53:AN53"/>
    <mergeCell ref="D54:AN54"/>
    <mergeCell ref="D55:AN55"/>
    <mergeCell ref="AF59:AI59"/>
    <mergeCell ref="AF61:AI61"/>
    <mergeCell ref="AF63:AI63"/>
    <mergeCell ref="AF65:AI65"/>
    <mergeCell ref="J68:Q68"/>
    <mergeCell ref="AB68:AI68"/>
  </mergeCells>
  <conditionalFormatting sqref="R29">
    <cfRule type="expression" dxfId="60" priority="25">
      <formula>$R$29&gt;0</formula>
    </cfRule>
    <cfRule type="expression" dxfId="59" priority="26">
      <formula>$R$29&lt;=0</formula>
    </cfRule>
  </conditionalFormatting>
  <conditionalFormatting sqref="AO36">
    <cfRule type="expression" dxfId="58" priority="23">
      <formula>$AO$36=1</formula>
    </cfRule>
    <cfRule type="expression" dxfId="57" priority="24">
      <formula>$AE$36&lt;&gt;""</formula>
    </cfRule>
  </conditionalFormatting>
  <conditionalFormatting sqref="AO38">
    <cfRule type="expression" dxfId="56" priority="21">
      <formula>$AO$38=1</formula>
    </cfRule>
    <cfRule type="expression" dxfId="55" priority="22">
      <formula>$AE$38&lt;&gt;""</formula>
    </cfRule>
  </conditionalFormatting>
  <conditionalFormatting sqref="AO40">
    <cfRule type="expression" dxfId="54" priority="19">
      <formula>$AO$40=1</formula>
    </cfRule>
    <cfRule type="expression" dxfId="53" priority="20">
      <formula>$AE$40&lt;&gt;""</formula>
    </cfRule>
  </conditionalFormatting>
  <conditionalFormatting sqref="AO42">
    <cfRule type="expression" dxfId="52" priority="17">
      <formula>$AO$42=1</formula>
    </cfRule>
    <cfRule type="expression" dxfId="51" priority="18">
      <formula>$AE$42&lt;&gt;""</formula>
    </cfRule>
  </conditionalFormatting>
  <conditionalFormatting sqref="AO32">
    <cfRule type="cellIs" dxfId="50" priority="16" operator="equal">
      <formula>1</formula>
    </cfRule>
  </conditionalFormatting>
  <conditionalFormatting sqref="AO34">
    <cfRule type="cellIs" dxfId="49" priority="15" operator="equal">
      <formula>1</formula>
    </cfRule>
  </conditionalFormatting>
  <conditionalFormatting sqref="AO46">
    <cfRule type="expression" dxfId="48" priority="13">
      <formula>$AO$46=1</formula>
    </cfRule>
    <cfRule type="expression" dxfId="47" priority="14">
      <formula>$AO$46=0</formula>
    </cfRule>
  </conditionalFormatting>
  <conditionalFormatting sqref="AX2:AX8 AX27 AX29:AX30 AX11:AX25">
    <cfRule type="cellIs" dxfId="46" priority="12" operator="equal">
      <formula>1</formula>
    </cfRule>
  </conditionalFormatting>
  <conditionalFormatting sqref="AX26">
    <cfRule type="cellIs" dxfId="45" priority="11" operator="equal">
      <formula>1</formula>
    </cfRule>
  </conditionalFormatting>
  <conditionalFormatting sqref="AX28">
    <cfRule type="cellIs" dxfId="44" priority="10" operator="equal">
      <formula>1</formula>
    </cfRule>
  </conditionalFormatting>
  <conditionalFormatting sqref="BA2:BA8 BA11:BA30">
    <cfRule type="cellIs" dxfId="43" priority="9" operator="equal">
      <formula>2</formula>
    </cfRule>
  </conditionalFormatting>
  <conditionalFormatting sqref="AO50:AO56">
    <cfRule type="cellIs" dxfId="42" priority="8" operator="equal">
      <formula>1</formula>
    </cfRule>
  </conditionalFormatting>
  <conditionalFormatting sqref="AU2:AU29">
    <cfRule type="cellIs" dxfId="41" priority="7" operator="equal">
      <formula>3</formula>
    </cfRule>
  </conditionalFormatting>
  <conditionalFormatting sqref="AX9:AX10">
    <cfRule type="cellIs" dxfId="40" priority="6" operator="equal">
      <formula>1</formula>
    </cfRule>
  </conditionalFormatting>
  <conditionalFormatting sqref="BA9:BA10">
    <cfRule type="cellIs" dxfId="39" priority="5" operator="equal">
      <formula>2</formula>
    </cfRule>
  </conditionalFormatting>
  <conditionalFormatting sqref="AL59">
    <cfRule type="expression" dxfId="38" priority="4">
      <formula>$AL$59=1</formula>
    </cfRule>
  </conditionalFormatting>
  <conditionalFormatting sqref="AL61">
    <cfRule type="expression" dxfId="37" priority="3">
      <formula>$AL$61=1</formula>
    </cfRule>
  </conditionalFormatting>
  <conditionalFormatting sqref="AL63">
    <cfRule type="expression" dxfId="36" priority="2">
      <formula>$AL$63=1</formula>
    </cfRule>
  </conditionalFormatting>
  <conditionalFormatting sqref="AL65">
    <cfRule type="expression" dxfId="35" priority="1">
      <formula>$AL$65=1</formula>
    </cfRule>
  </conditionalFormatting>
  <pageMargins left="0.25" right="0.25" top="0.75" bottom="0.75" header="0.3" footer="0.3"/>
  <pageSetup paperSize="9" scale="95" orientation="portrait" r:id="rId1"/>
  <rowBreaks count="1" manualBreakCount="1">
    <brk id="72" min="2" max="107" man="1"/>
  </rowBreaks>
  <colBreaks count="1" manualBreakCount="1">
    <brk id="44" max="11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Group Box 5">
              <controlPr locked="0" defaultSize="0" autoFill="0" autoPict="0">
                <anchor moveWithCells="1">
                  <from>
                    <xdr:col>2</xdr:col>
                    <xdr:colOff>38100</xdr:colOff>
                    <xdr:row>22</xdr:row>
                    <xdr:rowOff>0</xdr:rowOff>
                  </from>
                  <to>
                    <xdr:col>40</xdr:col>
                    <xdr:colOff>104775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Option Button 6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22</xdr:row>
                    <xdr:rowOff>19050</xdr:rowOff>
                  </from>
                  <to>
                    <xdr:col>16</xdr:col>
                    <xdr:colOff>66675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Option Button 7">
              <controlPr locked="0" defaultSize="0" autoFill="0" autoLine="0" autoPict="0">
                <anchor moveWithCells="1">
                  <from>
                    <xdr:col>16</xdr:col>
                    <xdr:colOff>85725</xdr:colOff>
                    <xdr:row>22</xdr:row>
                    <xdr:rowOff>28575</xdr:rowOff>
                  </from>
                  <to>
                    <xdr:col>25</xdr:col>
                    <xdr:colOff>200025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Group Box 8">
              <controlPr locked="0" defaultSize="0" autoFill="0" autoPict="0">
                <anchor moveWithCells="1">
                  <from>
                    <xdr:col>2</xdr:col>
                    <xdr:colOff>38100</xdr:colOff>
                    <xdr:row>23</xdr:row>
                    <xdr:rowOff>19050</xdr:rowOff>
                  </from>
                  <to>
                    <xdr:col>40</xdr:col>
                    <xdr:colOff>104775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Option Button 9">
              <controlPr locked="0" defaultSize="0" autoFill="0" autoLine="0" autoPict="0">
                <anchor moveWithCells="1">
                  <from>
                    <xdr:col>20</xdr:col>
                    <xdr:colOff>161925</xdr:colOff>
                    <xdr:row>24</xdr:row>
                    <xdr:rowOff>19050</xdr:rowOff>
                  </from>
                  <to>
                    <xdr:col>30</xdr:col>
                    <xdr:colOff>85725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Drop Down 10">
              <controlPr locked="0" defaultSize="0" autoLine="0" autoPict="0">
                <anchor moveWithCells="1">
                  <from>
                    <xdr:col>25</xdr:col>
                    <xdr:colOff>123825</xdr:colOff>
                    <xdr:row>35</xdr:row>
                    <xdr:rowOff>9525</xdr:rowOff>
                  </from>
                  <to>
                    <xdr:col>29</xdr:col>
                    <xdr:colOff>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Drop Down 11">
              <controlPr locked="0" defaultSize="0" autoLine="0" autoPict="0">
                <anchor moveWithCells="1">
                  <from>
                    <xdr:col>25</xdr:col>
                    <xdr:colOff>133350</xdr:colOff>
                    <xdr:row>37</xdr:row>
                    <xdr:rowOff>19050</xdr:rowOff>
                  </from>
                  <to>
                    <xdr:col>29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Drop Down 12">
              <controlPr locked="0" defaultSize="0" autoLine="0" autoPict="0">
                <anchor moveWithCells="1">
                  <from>
                    <xdr:col>25</xdr:col>
                    <xdr:colOff>133350</xdr:colOff>
                    <xdr:row>39</xdr:row>
                    <xdr:rowOff>19050</xdr:rowOff>
                  </from>
                  <to>
                    <xdr:col>29</xdr:col>
                    <xdr:colOff>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Drop Down 13">
              <controlPr locked="0" defaultSize="0" autoLine="0" autoPict="0">
                <anchor moveWithCells="1">
                  <from>
                    <xdr:col>25</xdr:col>
                    <xdr:colOff>133350</xdr:colOff>
                    <xdr:row>41</xdr:row>
                    <xdr:rowOff>19050</xdr:rowOff>
                  </from>
                  <to>
                    <xdr:col>29</xdr:col>
                    <xdr:colOff>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Option Button 14">
              <controlPr locked="0" defaultSize="0" autoFill="0" autoLine="0" autoPict="0">
                <anchor moveWithCells="1">
                  <from>
                    <xdr:col>26</xdr:col>
                    <xdr:colOff>9525</xdr:colOff>
                    <xdr:row>43</xdr:row>
                    <xdr:rowOff>28575</xdr:rowOff>
                  </from>
                  <to>
                    <xdr:col>30</xdr:col>
                    <xdr:colOff>104775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Group Box 15">
              <controlPr locked="0" defaultSize="0" autoFill="0" autoPict="0" altText="">
                <anchor moveWithCells="1">
                  <from>
                    <xdr:col>16</xdr:col>
                    <xdr:colOff>171450</xdr:colOff>
                    <xdr:row>43</xdr:row>
                    <xdr:rowOff>0</xdr:rowOff>
                  </from>
                  <to>
                    <xdr:col>41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locked="0" defaultSize="0" autoFill="0" autoLine="0" autoPict="0">
                <anchor moveWithCells="1">
                  <from>
                    <xdr:col>31</xdr:col>
                    <xdr:colOff>38100</xdr:colOff>
                    <xdr:row>43</xdr:row>
                    <xdr:rowOff>28575</xdr:rowOff>
                  </from>
                  <to>
                    <xdr:col>35</xdr:col>
                    <xdr:colOff>142875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Group Box 17">
              <controlPr locked="0" defaultSize="0" autoFill="0" autoPict="0">
                <anchor moveWithCells="1">
                  <from>
                    <xdr:col>17</xdr:col>
                    <xdr:colOff>0</xdr:colOff>
                    <xdr:row>47</xdr:row>
                    <xdr:rowOff>9525</xdr:rowOff>
                  </from>
                  <to>
                    <xdr:col>41</xdr:col>
                    <xdr:colOff>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Group Box 18">
              <controlPr locked="0" defaultSize="0" autoFill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16</xdr:col>
                    <xdr:colOff>66675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locked="0" defaultSize="0" autoFill="0" autoLine="0" autoPict="0">
                <anchor moveWithCells="1">
                  <from>
                    <xdr:col>30</xdr:col>
                    <xdr:colOff>142875</xdr:colOff>
                    <xdr:row>24</xdr:row>
                    <xdr:rowOff>9525</xdr:rowOff>
                  </from>
                  <to>
                    <xdr:col>39</xdr:col>
                    <xdr:colOff>66675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Option Button 20">
              <controlPr locked="0" defaultSize="0" autoFill="0" autoLine="0" autoPict="0">
                <anchor moveWithCells="1">
                  <from>
                    <xdr:col>10</xdr:col>
                    <xdr:colOff>161925</xdr:colOff>
                    <xdr:row>24</xdr:row>
                    <xdr:rowOff>19050</xdr:rowOff>
                  </from>
                  <to>
                    <xdr:col>20</xdr:col>
                    <xdr:colOff>123825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Option Button 21">
              <controlPr locked="0" defaultSize="0" autoFill="0" autoLine="0" autoPict="0">
                <anchor moveWithCells="1">
                  <from>
                    <xdr:col>26</xdr:col>
                    <xdr:colOff>9525</xdr:colOff>
                    <xdr:row>47</xdr:row>
                    <xdr:rowOff>38100</xdr:rowOff>
                  </from>
                  <to>
                    <xdr:col>30</xdr:col>
                    <xdr:colOff>104775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Option Button 22">
              <controlPr locked="0" defaultSize="0" autoFill="0" autoLine="0" autoPict="0">
                <anchor moveWithCells="1">
                  <from>
                    <xdr:col>31</xdr:col>
                    <xdr:colOff>38100</xdr:colOff>
                    <xdr:row>47</xdr:row>
                    <xdr:rowOff>38100</xdr:rowOff>
                  </from>
                  <to>
                    <xdr:col>35</xdr:col>
                    <xdr:colOff>142875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Option Button 23">
              <controlPr locked="0" defaultSize="0" autoFill="0" autoLine="0" autoPict="0">
                <anchor moveWithCells="1">
                  <from>
                    <xdr:col>3</xdr:col>
                    <xdr:colOff>57150</xdr:colOff>
                    <xdr:row>33</xdr:row>
                    <xdr:rowOff>0</xdr:rowOff>
                  </from>
                  <to>
                    <xdr:col>8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Option Button 24">
              <controlPr locked="0" defaultSize="0" autoFill="0" autoLine="0" autoPict="0">
                <anchor moveWithCells="1">
                  <from>
                    <xdr:col>7</xdr:col>
                    <xdr:colOff>161925</xdr:colOff>
                    <xdr:row>33</xdr:row>
                    <xdr:rowOff>0</xdr:rowOff>
                  </from>
                  <to>
                    <xdr:col>14</xdr:col>
                    <xdr:colOff>85725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Group Box 25">
              <controlPr locked="0" defaultSize="0" autoFill="0" autoPict="0">
                <anchor moveWithCells="1">
                  <from>
                    <xdr:col>2</xdr:col>
                    <xdr:colOff>161925</xdr:colOff>
                    <xdr:row>37</xdr:row>
                    <xdr:rowOff>57150</xdr:rowOff>
                  </from>
                  <to>
                    <xdr:col>16</xdr:col>
                    <xdr:colOff>66675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Option Button 26">
              <controlPr locked="0" defaultSize="0" autoFill="0" autoLine="0" autoPict="0">
                <anchor moveWithCells="1">
                  <from>
                    <xdr:col>3</xdr:col>
                    <xdr:colOff>66675</xdr:colOff>
                    <xdr:row>39</xdr:row>
                    <xdr:rowOff>9525</xdr:rowOff>
                  </from>
                  <to>
                    <xdr:col>8</xdr:col>
                    <xdr:colOff>9525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Option Button 27">
              <controlPr locked="0" defaultSize="0" autoFill="0" autoLine="0" autoPict="0">
                <anchor moveWithCells="1">
                  <from>
                    <xdr:col>9</xdr:col>
                    <xdr:colOff>0</xdr:colOff>
                    <xdr:row>39</xdr:row>
                    <xdr:rowOff>19050</xdr:rowOff>
                  </from>
                  <to>
                    <xdr:col>13</xdr:col>
                    <xdr:colOff>114300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Option Button 28">
              <controlPr locked="0" defaultSize="0" autoFill="0" autoLine="0" autoPict="0">
                <anchor moveWithCells="1">
                  <from>
                    <xdr:col>26</xdr:col>
                    <xdr:colOff>28575</xdr:colOff>
                    <xdr:row>22</xdr:row>
                    <xdr:rowOff>28575</xdr:rowOff>
                  </from>
                  <to>
                    <xdr:col>39</xdr:col>
                    <xdr:colOff>76200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8" name="Option Button 33">
              <controlPr locked="0" defaultSize="0" autoFill="0" autoLine="0" autoPict="0">
                <anchor moveWithCells="1">
                  <from>
                    <xdr:col>3</xdr:col>
                    <xdr:colOff>57150</xdr:colOff>
                    <xdr:row>43</xdr:row>
                    <xdr:rowOff>47625</xdr:rowOff>
                  </from>
                  <to>
                    <xdr:col>8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B3:E63"/>
  <sheetViews>
    <sheetView topLeftCell="A14" workbookViewId="0">
      <selection activeCell="H29" sqref="H29"/>
    </sheetView>
  </sheetViews>
  <sheetFormatPr defaultRowHeight="15" x14ac:dyDescent="0.25"/>
  <cols>
    <col min="2" max="5" width="19.28515625" customWidth="1"/>
  </cols>
  <sheetData>
    <row r="3" spans="2:5" ht="11.25" customHeight="1" x14ac:dyDescent="0.25">
      <c r="B3" s="182" t="s">
        <v>223</v>
      </c>
      <c r="C3" s="183"/>
      <c r="D3" s="183"/>
      <c r="E3" s="183"/>
    </row>
    <row r="4" spans="2:5" ht="11.25" customHeight="1" x14ac:dyDescent="0.25">
      <c r="B4" s="184" t="s">
        <v>224</v>
      </c>
      <c r="C4" s="185" t="s">
        <v>225</v>
      </c>
      <c r="D4" s="183"/>
      <c r="E4" s="183"/>
    </row>
    <row r="5" spans="2:5" ht="11.25" hidden="1" customHeight="1" x14ac:dyDescent="0.25">
      <c r="B5" s="183"/>
      <c r="C5" s="183"/>
      <c r="D5" s="183"/>
      <c r="E5" s="183"/>
    </row>
    <row r="6" spans="2:5" ht="11.25" hidden="1" customHeight="1" x14ac:dyDescent="0.25">
      <c r="B6" s="183"/>
      <c r="C6" s="183"/>
      <c r="D6" s="183"/>
      <c r="E6" s="183"/>
    </row>
    <row r="7" spans="2:5" ht="11.25" hidden="1" customHeight="1" x14ac:dyDescent="0.25">
      <c r="B7" s="183"/>
      <c r="C7" s="183"/>
      <c r="D7" s="183">
        <v>0.98</v>
      </c>
      <c r="E7" s="183">
        <v>0.94</v>
      </c>
    </row>
    <row r="8" spans="2:5" ht="28.5" customHeight="1" thickBot="1" x14ac:dyDescent="0.3">
      <c r="B8" s="186" t="s">
        <v>226</v>
      </c>
      <c r="C8" s="187" t="s">
        <v>227</v>
      </c>
      <c r="D8" s="187" t="s">
        <v>228</v>
      </c>
      <c r="E8" s="188" t="s">
        <v>229</v>
      </c>
    </row>
    <row r="9" spans="2:5" ht="11.25" customHeight="1" x14ac:dyDescent="0.25">
      <c r="B9" s="189" t="s">
        <v>230</v>
      </c>
      <c r="C9" s="190" t="s">
        <v>231</v>
      </c>
      <c r="D9" s="190" t="s">
        <v>231</v>
      </c>
      <c r="E9" s="191" t="s">
        <v>231</v>
      </c>
    </row>
    <row r="10" spans="2:5" ht="11.25" customHeight="1" thickBot="1" x14ac:dyDescent="0.3">
      <c r="B10" s="192">
        <v>600</v>
      </c>
      <c r="C10" s="193">
        <v>6500</v>
      </c>
      <c r="D10" s="193">
        <f>ROUNDUP(C10*$D$7,-1)</f>
        <v>6370</v>
      </c>
      <c r="E10" s="194">
        <f>ROUNDUP(C10*$E$7,-1)</f>
        <v>6110</v>
      </c>
    </row>
    <row r="11" spans="2:5" ht="11.25" customHeight="1" thickBot="1" x14ac:dyDescent="0.3">
      <c r="B11" s="195">
        <v>650</v>
      </c>
      <c r="C11" s="196">
        <v>6500</v>
      </c>
      <c r="D11" s="196">
        <f t="shared" ref="D11:D16" si="0">ROUNDUP(C11*$D$7,-1)</f>
        <v>6370</v>
      </c>
      <c r="E11" s="197">
        <f t="shared" ref="E11:E16" si="1">ROUNDUP(C11*$E$7,-1)</f>
        <v>6110</v>
      </c>
    </row>
    <row r="12" spans="2:5" ht="11.25" customHeight="1" thickBot="1" x14ac:dyDescent="0.3">
      <c r="B12" s="198">
        <v>700</v>
      </c>
      <c r="C12" s="199">
        <v>6500</v>
      </c>
      <c r="D12" s="199">
        <f t="shared" si="0"/>
        <v>6370</v>
      </c>
      <c r="E12" s="200">
        <f t="shared" si="1"/>
        <v>6110</v>
      </c>
    </row>
    <row r="13" spans="2:5" ht="11.25" customHeight="1" x14ac:dyDescent="0.25">
      <c r="B13" s="201">
        <v>750</v>
      </c>
      <c r="C13" s="202">
        <v>6500</v>
      </c>
      <c r="D13" s="202">
        <f t="shared" si="0"/>
        <v>6370</v>
      </c>
      <c r="E13" s="203">
        <f t="shared" si="1"/>
        <v>6110</v>
      </c>
    </row>
    <row r="14" spans="2:5" ht="11.25" customHeight="1" x14ac:dyDescent="0.25">
      <c r="B14" s="204">
        <v>800</v>
      </c>
      <c r="C14" s="205">
        <v>6800</v>
      </c>
      <c r="D14" s="205">
        <f t="shared" si="0"/>
        <v>6670</v>
      </c>
      <c r="E14" s="206">
        <f t="shared" si="1"/>
        <v>6400</v>
      </c>
    </row>
    <row r="15" spans="2:5" ht="11.25" customHeight="1" thickBot="1" x14ac:dyDescent="0.3">
      <c r="B15" s="207">
        <v>850</v>
      </c>
      <c r="C15" s="208">
        <v>6800</v>
      </c>
      <c r="D15" s="208">
        <f t="shared" si="0"/>
        <v>6670</v>
      </c>
      <c r="E15" s="209">
        <f t="shared" si="1"/>
        <v>6400</v>
      </c>
    </row>
    <row r="16" spans="2:5" ht="11.25" customHeight="1" x14ac:dyDescent="0.25">
      <c r="B16" s="210">
        <v>900</v>
      </c>
      <c r="C16" s="211">
        <v>6900</v>
      </c>
      <c r="D16" s="211">
        <f t="shared" si="0"/>
        <v>6770</v>
      </c>
      <c r="E16" s="212">
        <f t="shared" si="1"/>
        <v>6490</v>
      </c>
    </row>
    <row r="17" spans="2:5" ht="11.25" customHeight="1" x14ac:dyDescent="0.25">
      <c r="B17" s="183"/>
      <c r="C17" s="183"/>
      <c r="D17" s="183"/>
      <c r="E17" s="183"/>
    </row>
    <row r="18" spans="2:5" ht="11.25" customHeight="1" x14ac:dyDescent="0.25">
      <c r="B18" s="182" t="s">
        <v>223</v>
      </c>
      <c r="C18" s="183"/>
      <c r="D18" s="183"/>
      <c r="E18" s="183"/>
    </row>
    <row r="19" spans="2:5" ht="11.25" customHeight="1" x14ac:dyDescent="0.25">
      <c r="B19" s="184" t="s">
        <v>224</v>
      </c>
      <c r="C19" s="185" t="s">
        <v>232</v>
      </c>
      <c r="D19" s="183"/>
      <c r="E19" s="183"/>
    </row>
    <row r="20" spans="2:5" ht="11.25" hidden="1" customHeight="1" x14ac:dyDescent="0.25">
      <c r="B20" s="183"/>
      <c r="C20" s="183"/>
      <c r="D20" s="183"/>
      <c r="E20" s="183"/>
    </row>
    <row r="21" spans="2:5" ht="11.25" hidden="1" customHeight="1" x14ac:dyDescent="0.25">
      <c r="B21" s="183"/>
      <c r="C21" s="183"/>
      <c r="D21" s="183"/>
      <c r="E21" s="183"/>
    </row>
    <row r="22" spans="2:5" ht="11.25" hidden="1" customHeight="1" x14ac:dyDescent="0.25">
      <c r="B22" s="183"/>
      <c r="C22" s="183">
        <v>150</v>
      </c>
      <c r="D22" s="183">
        <v>0.98</v>
      </c>
      <c r="E22" s="183">
        <v>0.94</v>
      </c>
    </row>
    <row r="23" spans="2:5" ht="28.5" customHeight="1" thickBot="1" x14ac:dyDescent="0.3">
      <c r="B23" s="186" t="s">
        <v>226</v>
      </c>
      <c r="C23" s="187" t="s">
        <v>227</v>
      </c>
      <c r="D23" s="187" t="s">
        <v>228</v>
      </c>
      <c r="E23" s="188" t="s">
        <v>229</v>
      </c>
    </row>
    <row r="24" spans="2:5" ht="11.25" customHeight="1" x14ac:dyDescent="0.25">
      <c r="B24" s="189" t="s">
        <v>230</v>
      </c>
      <c r="C24" s="190" t="s">
        <v>231</v>
      </c>
      <c r="D24" s="190" t="s">
        <v>231</v>
      </c>
      <c r="E24" s="191" t="s">
        <v>231</v>
      </c>
    </row>
    <row r="25" spans="2:5" ht="11.25" customHeight="1" thickBot="1" x14ac:dyDescent="0.3">
      <c r="B25" s="192">
        <v>600</v>
      </c>
      <c r="C25" s="193">
        <f>C10+$C$22</f>
        <v>6650</v>
      </c>
      <c r="D25" s="193">
        <f>ROUNDUP(C25*$D$7,-1)</f>
        <v>6520</v>
      </c>
      <c r="E25" s="194">
        <f>ROUNDUP(C25*$E$7,-1)</f>
        <v>6260</v>
      </c>
    </row>
    <row r="26" spans="2:5" ht="11.25" customHeight="1" thickBot="1" x14ac:dyDescent="0.3">
      <c r="B26" s="195">
        <v>650</v>
      </c>
      <c r="C26" s="196">
        <f t="shared" ref="C26:C31" si="2">C11+$C$22</f>
        <v>6650</v>
      </c>
      <c r="D26" s="196">
        <f t="shared" ref="D26:D31" si="3">ROUNDUP(C26*$D$7,-1)</f>
        <v>6520</v>
      </c>
      <c r="E26" s="197">
        <f t="shared" ref="E26:E31" si="4">ROUNDUP(C26*$E$7,-1)</f>
        <v>6260</v>
      </c>
    </row>
    <row r="27" spans="2:5" ht="11.25" customHeight="1" thickBot="1" x14ac:dyDescent="0.3">
      <c r="B27" s="198">
        <v>700</v>
      </c>
      <c r="C27" s="199">
        <f t="shared" si="2"/>
        <v>6650</v>
      </c>
      <c r="D27" s="199">
        <f t="shared" si="3"/>
        <v>6520</v>
      </c>
      <c r="E27" s="200">
        <f t="shared" si="4"/>
        <v>6260</v>
      </c>
    </row>
    <row r="28" spans="2:5" ht="11.25" customHeight="1" x14ac:dyDescent="0.25">
      <c r="B28" s="201">
        <v>750</v>
      </c>
      <c r="C28" s="202">
        <f t="shared" si="2"/>
        <v>6650</v>
      </c>
      <c r="D28" s="202">
        <f t="shared" si="3"/>
        <v>6520</v>
      </c>
      <c r="E28" s="203">
        <f t="shared" si="4"/>
        <v>6260</v>
      </c>
    </row>
    <row r="29" spans="2:5" ht="11.25" customHeight="1" x14ac:dyDescent="0.25">
      <c r="B29" s="204">
        <v>800</v>
      </c>
      <c r="C29" s="205">
        <f t="shared" si="2"/>
        <v>6950</v>
      </c>
      <c r="D29" s="205">
        <f t="shared" si="3"/>
        <v>6820</v>
      </c>
      <c r="E29" s="206">
        <f t="shared" si="4"/>
        <v>6540</v>
      </c>
    </row>
    <row r="30" spans="2:5" ht="11.25" customHeight="1" thickBot="1" x14ac:dyDescent="0.3">
      <c r="B30" s="207">
        <v>850</v>
      </c>
      <c r="C30" s="208">
        <f t="shared" si="2"/>
        <v>6950</v>
      </c>
      <c r="D30" s="208">
        <f t="shared" si="3"/>
        <v>6820</v>
      </c>
      <c r="E30" s="209">
        <f t="shared" si="4"/>
        <v>6540</v>
      </c>
    </row>
    <row r="31" spans="2:5" ht="11.25" customHeight="1" x14ac:dyDescent="0.25">
      <c r="B31" s="210">
        <v>900</v>
      </c>
      <c r="C31" s="211">
        <f t="shared" si="2"/>
        <v>7050</v>
      </c>
      <c r="D31" s="211">
        <f t="shared" si="3"/>
        <v>6910</v>
      </c>
      <c r="E31" s="212">
        <f t="shared" si="4"/>
        <v>6630</v>
      </c>
    </row>
    <row r="32" spans="2:5" ht="11.25" customHeight="1" x14ac:dyDescent="0.25">
      <c r="B32" s="183"/>
      <c r="C32" s="183"/>
      <c r="D32" s="183"/>
      <c r="E32" s="183"/>
    </row>
    <row r="33" spans="2:5" ht="11.25" customHeight="1" x14ac:dyDescent="0.25">
      <c r="B33" s="182" t="s">
        <v>223</v>
      </c>
      <c r="C33" s="183"/>
      <c r="D33" s="183"/>
      <c r="E33" s="183"/>
    </row>
    <row r="34" spans="2:5" ht="11.25" customHeight="1" x14ac:dyDescent="0.25">
      <c r="B34" s="184" t="s">
        <v>224</v>
      </c>
      <c r="C34" s="185" t="s">
        <v>233</v>
      </c>
      <c r="D34" s="183"/>
      <c r="E34" s="183"/>
    </row>
    <row r="35" spans="2:5" ht="11.25" hidden="1" customHeight="1" x14ac:dyDescent="0.25">
      <c r="B35" s="183"/>
      <c r="C35" s="183"/>
      <c r="D35" s="183"/>
      <c r="E35" s="183"/>
    </row>
    <row r="36" spans="2:5" ht="11.25" hidden="1" customHeight="1" x14ac:dyDescent="0.25">
      <c r="B36" s="183"/>
      <c r="C36" s="183"/>
      <c r="D36" s="183"/>
      <c r="E36" s="183"/>
    </row>
    <row r="37" spans="2:5" ht="11.25" hidden="1" customHeight="1" x14ac:dyDescent="0.25">
      <c r="B37" s="183"/>
      <c r="C37" s="183">
        <v>1500</v>
      </c>
      <c r="D37" s="183">
        <v>0.98</v>
      </c>
      <c r="E37" s="183">
        <v>0.94</v>
      </c>
    </row>
    <row r="38" spans="2:5" ht="28.5" customHeight="1" thickBot="1" x14ac:dyDescent="0.3">
      <c r="B38" s="186" t="s">
        <v>226</v>
      </c>
      <c r="C38" s="187" t="s">
        <v>227</v>
      </c>
      <c r="D38" s="187" t="s">
        <v>228</v>
      </c>
      <c r="E38" s="188" t="s">
        <v>229</v>
      </c>
    </row>
    <row r="39" spans="2:5" ht="11.25" customHeight="1" x14ac:dyDescent="0.25">
      <c r="B39" s="189" t="s">
        <v>230</v>
      </c>
      <c r="C39" s="190" t="s">
        <v>231</v>
      </c>
      <c r="D39" s="190" t="s">
        <v>231</v>
      </c>
      <c r="E39" s="191" t="s">
        <v>231</v>
      </c>
    </row>
    <row r="40" spans="2:5" ht="11.25" customHeight="1" thickBot="1" x14ac:dyDescent="0.3">
      <c r="B40" s="192">
        <v>600</v>
      </c>
      <c r="C40" s="193">
        <f>C10+$C$37</f>
        <v>8000</v>
      </c>
      <c r="D40" s="193">
        <f>ROUNDUP(C40*$D$7,-1)</f>
        <v>7840</v>
      </c>
      <c r="E40" s="194">
        <f>ROUNDUP(C40*$E$7,-1)</f>
        <v>7520</v>
      </c>
    </row>
    <row r="41" spans="2:5" ht="11.25" customHeight="1" thickBot="1" x14ac:dyDescent="0.3">
      <c r="B41" s="195">
        <v>650</v>
      </c>
      <c r="C41" s="196">
        <f t="shared" ref="C41:C46" si="5">C11+$C$37</f>
        <v>8000</v>
      </c>
      <c r="D41" s="196">
        <f t="shared" ref="D41:D46" si="6">ROUNDUP(C41*$D$7,-1)</f>
        <v>7840</v>
      </c>
      <c r="E41" s="197">
        <f t="shared" ref="E41:E46" si="7">ROUNDUP(C41*$E$7,-1)</f>
        <v>7520</v>
      </c>
    </row>
    <row r="42" spans="2:5" ht="11.25" customHeight="1" thickBot="1" x14ac:dyDescent="0.3">
      <c r="B42" s="198">
        <v>700</v>
      </c>
      <c r="C42" s="199">
        <f t="shared" si="5"/>
        <v>8000</v>
      </c>
      <c r="D42" s="199">
        <f t="shared" si="6"/>
        <v>7840</v>
      </c>
      <c r="E42" s="200">
        <f t="shared" si="7"/>
        <v>7520</v>
      </c>
    </row>
    <row r="43" spans="2:5" ht="11.25" customHeight="1" x14ac:dyDescent="0.25">
      <c r="B43" s="201">
        <v>750</v>
      </c>
      <c r="C43" s="202">
        <f t="shared" si="5"/>
        <v>8000</v>
      </c>
      <c r="D43" s="202">
        <f t="shared" si="6"/>
        <v>7840</v>
      </c>
      <c r="E43" s="203">
        <f t="shared" si="7"/>
        <v>7520</v>
      </c>
    </row>
    <row r="44" spans="2:5" ht="11.25" customHeight="1" x14ac:dyDescent="0.25">
      <c r="B44" s="204">
        <v>800</v>
      </c>
      <c r="C44" s="205">
        <f t="shared" si="5"/>
        <v>8300</v>
      </c>
      <c r="D44" s="205">
        <f t="shared" si="6"/>
        <v>8140</v>
      </c>
      <c r="E44" s="206">
        <f t="shared" si="7"/>
        <v>7810</v>
      </c>
    </row>
    <row r="45" spans="2:5" ht="11.25" customHeight="1" thickBot="1" x14ac:dyDescent="0.3">
      <c r="B45" s="207">
        <v>850</v>
      </c>
      <c r="C45" s="208">
        <f t="shared" si="5"/>
        <v>8300</v>
      </c>
      <c r="D45" s="208">
        <f t="shared" si="6"/>
        <v>8140</v>
      </c>
      <c r="E45" s="209">
        <f t="shared" si="7"/>
        <v>7810</v>
      </c>
    </row>
    <row r="46" spans="2:5" ht="11.25" customHeight="1" x14ac:dyDescent="0.25">
      <c r="B46" s="210">
        <v>900</v>
      </c>
      <c r="C46" s="211">
        <f t="shared" si="5"/>
        <v>8400</v>
      </c>
      <c r="D46" s="211">
        <f t="shared" si="6"/>
        <v>8240</v>
      </c>
      <c r="E46" s="212">
        <f t="shared" si="7"/>
        <v>7900</v>
      </c>
    </row>
    <row r="47" spans="2:5" ht="11.25" customHeight="1" x14ac:dyDescent="0.25">
      <c r="B47" s="183"/>
      <c r="C47" s="183"/>
      <c r="D47" s="183"/>
      <c r="E47" s="183"/>
    </row>
    <row r="48" spans="2:5" ht="11.25" customHeight="1" x14ac:dyDescent="0.25">
      <c r="B48" s="183" t="s">
        <v>234</v>
      </c>
      <c r="C48" s="183"/>
      <c r="D48" s="183"/>
      <c r="E48" s="183"/>
    </row>
    <row r="49" spans="2:5" ht="11.25" customHeight="1" x14ac:dyDescent="0.25">
      <c r="B49" s="183" t="s">
        <v>235</v>
      </c>
      <c r="C49" s="183"/>
      <c r="D49" s="183"/>
      <c r="E49" s="183"/>
    </row>
    <row r="50" spans="2:5" ht="6.75" customHeight="1" x14ac:dyDescent="0.25">
      <c r="B50" s="183"/>
      <c r="C50" s="183"/>
      <c r="D50" s="183"/>
      <c r="E50" s="183"/>
    </row>
    <row r="51" spans="2:5" ht="11.25" customHeight="1" x14ac:dyDescent="0.25">
      <c r="B51" s="213" t="s">
        <v>236</v>
      </c>
      <c r="C51" s="183"/>
      <c r="D51" s="183"/>
      <c r="E51" s="214" t="s">
        <v>237</v>
      </c>
    </row>
    <row r="52" spans="2:5" ht="6.75" customHeight="1" x14ac:dyDescent="0.25">
      <c r="B52" s="183"/>
      <c r="C52" s="183"/>
      <c r="D52" s="183"/>
      <c r="E52" s="183"/>
    </row>
    <row r="53" spans="2:5" ht="11.25" customHeight="1" x14ac:dyDescent="0.25">
      <c r="B53" s="215" t="s">
        <v>238</v>
      </c>
      <c r="C53" s="183"/>
      <c r="D53" s="183"/>
      <c r="E53" s="183"/>
    </row>
    <row r="54" spans="2:5" ht="11.25" customHeight="1" x14ac:dyDescent="0.25">
      <c r="B54" s="216" t="s">
        <v>239</v>
      </c>
      <c r="C54" s="183"/>
      <c r="D54" s="183"/>
      <c r="E54" s="183"/>
    </row>
    <row r="55" spans="2:5" ht="11.25" customHeight="1" x14ac:dyDescent="0.25">
      <c r="B55" s="216" t="s">
        <v>240</v>
      </c>
      <c r="C55" s="183"/>
      <c r="D55" s="183"/>
      <c r="E55" s="183"/>
    </row>
    <row r="56" spans="2:5" ht="11.25" customHeight="1" x14ac:dyDescent="0.25">
      <c r="B56" s="216" t="s">
        <v>183</v>
      </c>
      <c r="C56" s="183"/>
      <c r="D56" s="183"/>
      <c r="E56" s="183"/>
    </row>
    <row r="57" spans="2:5" ht="11.25" customHeight="1" x14ac:dyDescent="0.25">
      <c r="B57" s="216" t="s">
        <v>241</v>
      </c>
      <c r="C57" s="183"/>
      <c r="D57" s="183"/>
      <c r="E57" s="183"/>
    </row>
    <row r="58" spans="2:5" ht="6.75" customHeight="1" x14ac:dyDescent="0.25">
      <c r="B58" s="183"/>
      <c r="C58" s="183"/>
      <c r="D58" s="183"/>
      <c r="E58" s="183"/>
    </row>
    <row r="59" spans="2:5" ht="11.25" customHeight="1" x14ac:dyDescent="0.25">
      <c r="B59" s="215" t="s">
        <v>178</v>
      </c>
      <c r="C59" s="183"/>
      <c r="D59" s="183"/>
      <c r="E59" s="183"/>
    </row>
    <row r="60" spans="2:5" ht="11.25" customHeight="1" x14ac:dyDescent="0.25">
      <c r="B60" s="216" t="s">
        <v>242</v>
      </c>
      <c r="C60" s="183"/>
      <c r="D60" s="183"/>
      <c r="E60" s="183"/>
    </row>
    <row r="61" spans="2:5" ht="6.75" customHeight="1" x14ac:dyDescent="0.25">
      <c r="B61" s="183"/>
      <c r="C61" s="183"/>
      <c r="D61" s="183"/>
      <c r="E61" s="183"/>
    </row>
    <row r="62" spans="2:5" ht="11.25" customHeight="1" x14ac:dyDescent="0.25">
      <c r="B62" s="217" t="s">
        <v>243</v>
      </c>
    </row>
    <row r="63" spans="2:5" ht="11.25" customHeight="1" x14ac:dyDescent="0.25">
      <c r="B63" s="216" t="s">
        <v>244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tabColor theme="9" tint="0.79998168889431442"/>
  </sheetPr>
  <dimension ref="A1:HI254"/>
  <sheetViews>
    <sheetView showGridLines="0" showRowColHeaders="0" zoomScaleNormal="100" workbookViewId="0">
      <selection activeCell="V12" sqref="V12"/>
    </sheetView>
  </sheetViews>
  <sheetFormatPr defaultRowHeight="15" x14ac:dyDescent="0.25"/>
  <cols>
    <col min="1" max="1" width="2.85546875" style="102" customWidth="1"/>
    <col min="2" max="2" width="2.7109375" style="140" hidden="1" customWidth="1"/>
    <col min="3" max="40" width="2.5703125" style="102" customWidth="1"/>
    <col min="41" max="49" width="9.140625" style="102"/>
    <col min="50" max="50" width="5" style="102" customWidth="1"/>
    <col min="51" max="51" width="6" customWidth="1"/>
    <col min="52" max="52" width="4.5703125" style="102" customWidth="1"/>
    <col min="53" max="56" width="9.140625" style="102"/>
    <col min="57" max="57" width="0" style="102" hidden="1" customWidth="1"/>
    <col min="58" max="80" width="9.140625" style="102"/>
    <col min="81" max="152" width="9.140625" style="104"/>
    <col min="153" max="161" width="9.140625" style="102"/>
    <col min="162" max="162" width="5" style="102" customWidth="1"/>
    <col min="163" max="163" width="6" customWidth="1"/>
    <col min="164" max="164" width="4.5703125" style="102" customWidth="1"/>
    <col min="165" max="168" width="9.140625" style="102"/>
    <col min="169" max="169" width="0" style="102" hidden="1" customWidth="1"/>
    <col min="170" max="192" width="9.140625" style="102"/>
    <col min="193" max="217" width="9.140625" style="104"/>
    <col min="218" max="16384" width="9.140625" style="102"/>
  </cols>
  <sheetData>
    <row r="1" spans="1:217" ht="12" customHeight="1" x14ac:dyDescent="0.25">
      <c r="A1" s="95"/>
      <c r="B1" s="96"/>
      <c r="C1" s="97" t="s">
        <v>0</v>
      </c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0" t="s">
        <v>1</v>
      </c>
      <c r="Q1" s="99"/>
      <c r="R1" s="99"/>
      <c r="S1" s="99"/>
      <c r="T1" s="99"/>
      <c r="U1" s="99"/>
      <c r="V1" s="99"/>
      <c r="W1" s="99"/>
      <c r="X1" s="98"/>
      <c r="Y1" s="98"/>
      <c r="Z1" s="98"/>
      <c r="AA1" s="98"/>
      <c r="AB1" s="98"/>
      <c r="AC1" s="98"/>
      <c r="AD1" s="98"/>
      <c r="AE1" s="98"/>
      <c r="AF1" s="101" t="s">
        <v>50</v>
      </c>
      <c r="AG1" s="98"/>
      <c r="AH1" s="98"/>
      <c r="AI1" s="98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241" t="s">
        <v>5</v>
      </c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241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</row>
    <row r="2" spans="1:217" ht="12" customHeight="1" x14ac:dyDescent="0.25">
      <c r="A2" s="95"/>
      <c r="B2" s="96"/>
      <c r="C2" s="105" t="s">
        <v>3</v>
      </c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100" t="s">
        <v>4</v>
      </c>
      <c r="Q2" s="99"/>
      <c r="R2" s="99"/>
      <c r="S2" s="99"/>
      <c r="T2" s="99"/>
      <c r="U2" s="99"/>
      <c r="V2" s="99"/>
      <c r="W2" s="99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241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241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</row>
    <row r="3" spans="1:217" ht="12" customHeight="1" x14ac:dyDescent="0.25">
      <c r="A3" s="95"/>
      <c r="B3" s="96"/>
      <c r="C3" s="105" t="s">
        <v>6</v>
      </c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241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241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</row>
    <row r="4" spans="1:217" ht="1.5" customHeight="1" x14ac:dyDescent="0.25">
      <c r="A4" s="95"/>
      <c r="B4" s="96"/>
      <c r="C4" s="106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241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241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</row>
    <row r="5" spans="1:217" ht="1.5" customHeight="1" x14ac:dyDescent="0.25">
      <c r="A5" s="95"/>
      <c r="B5" s="96"/>
      <c r="C5" s="106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241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241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</row>
    <row r="6" spans="1:217" ht="15" customHeight="1" x14ac:dyDescent="0.25">
      <c r="A6" s="95"/>
      <c r="B6" s="96"/>
      <c r="C6" s="286" t="s">
        <v>51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241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241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</row>
    <row r="7" spans="1:217" ht="2.25" customHeight="1" x14ac:dyDescent="0.25">
      <c r="A7" s="95"/>
      <c r="B7" s="96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09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241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241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</row>
    <row r="8" spans="1:217" ht="21" customHeight="1" x14ac:dyDescent="0.35">
      <c r="A8" s="95"/>
      <c r="B8" s="96"/>
      <c r="C8" s="111" t="s">
        <v>7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R8" s="287" t="str">
        <f>IF('A - DEFINICE SD'!S7&lt;&gt;"",'A - DEFINICE SD'!S7,"")</f>
        <v/>
      </c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109"/>
      <c r="AO8" s="103"/>
      <c r="AP8" s="112" t="s">
        <v>52</v>
      </c>
      <c r="AQ8" s="103"/>
      <c r="AR8" s="103"/>
      <c r="AS8" s="103"/>
      <c r="AT8" s="103"/>
      <c r="AU8" s="103"/>
      <c r="AV8" s="103"/>
      <c r="AW8" s="103"/>
      <c r="AX8" s="103"/>
      <c r="AY8" s="241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EW8" s="103"/>
      <c r="EX8" s="112"/>
      <c r="EY8" s="103"/>
      <c r="EZ8" s="103"/>
      <c r="FA8" s="103"/>
      <c r="FB8" s="103"/>
      <c r="FC8" s="103"/>
      <c r="FD8" s="103"/>
      <c r="FE8" s="103"/>
      <c r="FF8" s="103"/>
      <c r="FG8" s="241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</row>
    <row r="9" spans="1:217" ht="6.75" customHeight="1" x14ac:dyDescent="0.25">
      <c r="A9" s="95"/>
      <c r="B9" s="96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09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241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241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</row>
    <row r="10" spans="1:217" customFormat="1" ht="12" customHeight="1" x14ac:dyDescent="0.25">
      <c r="A10" s="95"/>
      <c r="B10" s="113"/>
      <c r="C10" s="114" t="s">
        <v>8</v>
      </c>
      <c r="D10" s="114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288" t="str">
        <f>IF('A - DEFINICE SD'!U9&lt;&gt;"",'A - DEFINICE SD'!U9,"")</f>
        <v/>
      </c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90"/>
      <c r="AO10" s="116"/>
      <c r="AP10" s="117"/>
      <c r="AQ10" s="117"/>
      <c r="AR10" s="117"/>
      <c r="AS10" s="117"/>
      <c r="AT10" s="117"/>
      <c r="AU10" s="118">
        <f>$AU$2</f>
        <v>0</v>
      </c>
      <c r="AV10" s="117"/>
      <c r="AW10" s="117"/>
      <c r="AX10" s="118">
        <f>$AX$2</f>
        <v>0</v>
      </c>
      <c r="AY10" s="241"/>
      <c r="AZ10" s="119"/>
      <c r="BA10" s="120">
        <f>$BA$2</f>
        <v>0</v>
      </c>
      <c r="BB10" s="119"/>
      <c r="BC10" s="95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116"/>
      <c r="EX10" s="117"/>
      <c r="EY10" s="117"/>
      <c r="EZ10" s="117"/>
      <c r="FA10" s="117"/>
      <c r="FB10" s="117"/>
      <c r="FC10" s="118"/>
      <c r="FD10" s="117"/>
      <c r="FE10" s="117"/>
      <c r="FF10" s="118"/>
      <c r="FG10" s="241"/>
      <c r="FH10" s="119"/>
      <c r="FI10" s="120"/>
      <c r="FJ10" s="119"/>
      <c r="FK10" s="95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</row>
    <row r="11" spans="1:217" customFormat="1" ht="6" customHeight="1" x14ac:dyDescent="0.25">
      <c r="A11" s="95"/>
      <c r="B11" s="113"/>
      <c r="C11" s="121"/>
      <c r="D11" s="121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16"/>
      <c r="AP11" s="117"/>
      <c r="AQ11" s="117"/>
      <c r="AR11" s="117"/>
      <c r="AS11" s="117"/>
      <c r="AT11" s="117"/>
      <c r="AU11" s="118">
        <f>$AU$2</f>
        <v>0</v>
      </c>
      <c r="AV11" s="117"/>
      <c r="AW11" s="117"/>
      <c r="AX11" s="118">
        <f>$AX$2</f>
        <v>0</v>
      </c>
      <c r="AY11" s="241"/>
      <c r="AZ11" s="119"/>
      <c r="BA11" s="120">
        <f>$BA$2</f>
        <v>0</v>
      </c>
      <c r="BB11" s="119"/>
      <c r="BC11" s="95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116"/>
      <c r="EX11" s="117"/>
      <c r="EY11" s="117"/>
      <c r="EZ11" s="117"/>
      <c r="FA11" s="117"/>
      <c r="FB11" s="117"/>
      <c r="FC11" s="118"/>
      <c r="FD11" s="117"/>
      <c r="FE11" s="117"/>
      <c r="FF11" s="118"/>
      <c r="FG11" s="241"/>
      <c r="FH11" s="119"/>
      <c r="FI11" s="120"/>
      <c r="FJ11" s="119"/>
      <c r="FK11" s="95"/>
      <c r="FL11" s="119"/>
      <c r="FM11" s="119"/>
      <c r="FN11" s="119"/>
      <c r="FO11" s="119"/>
      <c r="FP11" s="119"/>
      <c r="FQ11" s="119"/>
      <c r="FR11" s="119"/>
      <c r="FS11" s="119"/>
      <c r="FT11" s="119"/>
      <c r="FU11" s="119"/>
      <c r="FV11" s="119"/>
      <c r="FW11" s="119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</row>
    <row r="12" spans="1:217" ht="15" customHeight="1" x14ac:dyDescent="0.25">
      <c r="A12" s="95"/>
      <c r="B12" s="96"/>
      <c r="C12" s="124" t="s">
        <v>9</v>
      </c>
      <c r="D12" s="109"/>
      <c r="E12" s="109"/>
      <c r="F12" s="109"/>
      <c r="G12" s="109"/>
      <c r="H12" s="109"/>
      <c r="I12" s="109"/>
      <c r="J12" s="109"/>
      <c r="K12" s="109"/>
      <c r="L12" s="125" t="s">
        <v>245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241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241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</row>
    <row r="13" spans="1:217" ht="2.25" customHeight="1" x14ac:dyDescent="0.25">
      <c r="A13" s="95"/>
      <c r="B13" s="96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09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241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241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</row>
    <row r="14" spans="1:217" ht="17.25" customHeight="1" x14ac:dyDescent="0.25">
      <c r="A14" s="95"/>
      <c r="B14" s="96"/>
      <c r="C14" s="126" t="s">
        <v>10</v>
      </c>
      <c r="D14" s="100"/>
      <c r="E14" s="100"/>
      <c r="F14" s="100"/>
      <c r="G14" s="100"/>
      <c r="H14" s="100"/>
      <c r="I14" s="291" t="str">
        <f>IF('A - DEFINICE SD'!J13&lt;&gt;"",'A - DEFINICE SD'!J13,"")</f>
        <v/>
      </c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2"/>
      <c r="AD14" s="292"/>
      <c r="AE14" s="291" t="str">
        <f>IF('A - DEFINICE SD'!AF13&lt;&gt;"",'A - DEFINICE SD'!AF13,"")</f>
        <v/>
      </c>
      <c r="AF14" s="291"/>
      <c r="AG14" s="291"/>
      <c r="AH14" s="291"/>
      <c r="AI14" s="291"/>
      <c r="AJ14" s="291"/>
      <c r="AK14" s="291"/>
      <c r="AL14" s="291"/>
      <c r="AM14" s="291"/>
      <c r="AN14" s="100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241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241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</row>
    <row r="15" spans="1:217" ht="2.25" customHeight="1" x14ac:dyDescent="0.25">
      <c r="A15" s="95"/>
      <c r="B15" s="96"/>
      <c r="C15" s="126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241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241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</row>
    <row r="16" spans="1:217" ht="17.25" customHeight="1" x14ac:dyDescent="0.25">
      <c r="A16" s="95"/>
      <c r="B16" s="96"/>
      <c r="C16" s="126" t="s">
        <v>12</v>
      </c>
      <c r="D16" s="100"/>
      <c r="E16" s="100"/>
      <c r="F16" s="291" t="str">
        <f>IF('A - DEFINICE SD'!G15&lt;&gt;"",'A - DEFINICE SD'!G15,"")</f>
        <v/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100"/>
      <c r="V16" s="126"/>
      <c r="W16" s="100"/>
      <c r="X16" s="100"/>
      <c r="Y16" s="100"/>
      <c r="Z16" s="100"/>
      <c r="AA16" s="291" t="str">
        <f>IF('A - DEFINICE SD'!AB15&lt;&gt;"",'A - DEFINICE SD'!AB15,"")</f>
        <v/>
      </c>
      <c r="AB16" s="291"/>
      <c r="AC16" s="291"/>
      <c r="AD16" s="291"/>
      <c r="AE16" s="291"/>
      <c r="AF16" s="100"/>
      <c r="AG16" s="100"/>
      <c r="AH16" s="100"/>
      <c r="AI16" s="100"/>
      <c r="AJ16" s="100"/>
      <c r="AK16" s="100"/>
      <c r="AL16" s="100"/>
      <c r="AM16" s="100"/>
      <c r="AN16" s="100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241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241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</row>
    <row r="17" spans="1:192" ht="2.25" customHeight="1" x14ac:dyDescent="0.25">
      <c r="A17" s="95"/>
      <c r="B17" s="96"/>
      <c r="C17" s="126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26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241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241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</row>
    <row r="18" spans="1:192" ht="17.25" customHeight="1" x14ac:dyDescent="0.25">
      <c r="A18" s="95"/>
      <c r="B18" s="96"/>
      <c r="C18" s="126" t="s">
        <v>14</v>
      </c>
      <c r="D18" s="100"/>
      <c r="E18" s="100"/>
      <c r="F18" s="291" t="str">
        <f>IF('A - DEFINICE SD'!G17&lt;&gt;"",'A - DEFINICE SD'!G17,"")</f>
        <v/>
      </c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100"/>
      <c r="V18" s="126" t="s">
        <v>15</v>
      </c>
      <c r="W18" s="100"/>
      <c r="X18" s="100"/>
      <c r="Y18" s="100"/>
      <c r="Z18" s="100"/>
      <c r="AA18" s="291" t="str">
        <f>IF('A - DEFINICE SD'!AB17&lt;&gt;"",'A - DEFINICE SD'!AB17,"")</f>
        <v/>
      </c>
      <c r="AB18" s="291"/>
      <c r="AC18" s="291"/>
      <c r="AD18" s="291"/>
      <c r="AE18" s="291"/>
      <c r="AF18" s="100"/>
      <c r="AG18" s="100"/>
      <c r="AH18" s="100"/>
      <c r="AI18" s="100"/>
      <c r="AJ18" s="100"/>
      <c r="AK18" s="100"/>
      <c r="AL18" s="100"/>
      <c r="AM18" s="100"/>
      <c r="AN18" s="100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241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241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</row>
    <row r="19" spans="1:192" ht="2.25" customHeight="1" x14ac:dyDescent="0.25">
      <c r="A19" s="95"/>
      <c r="B19" s="96"/>
      <c r="C19" s="126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241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241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</row>
    <row r="20" spans="1:192" ht="17.25" customHeight="1" x14ac:dyDescent="0.25">
      <c r="A20" s="95"/>
      <c r="B20" s="96"/>
      <c r="C20" s="126" t="s">
        <v>16</v>
      </c>
      <c r="D20" s="100"/>
      <c r="E20" s="100"/>
      <c r="F20" s="291" t="str">
        <f>IF('A - DEFINICE SD'!G19&lt;&gt;"",'A - DEFINICE SD'!G19,"")</f>
        <v/>
      </c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98"/>
      <c r="V20" s="127" t="s">
        <v>17</v>
      </c>
      <c r="W20" s="128"/>
      <c r="X20" s="129"/>
      <c r="Y20" s="293" t="str">
        <f>IF('A - DEFINICE SD'!Z19&lt;&gt;"",'A - DEFINICE SD'!Z19,"")</f>
        <v/>
      </c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100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241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241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</row>
    <row r="21" spans="1:192" ht="2.25" customHeight="1" x14ac:dyDescent="0.25">
      <c r="A21" s="95"/>
      <c r="B21" s="96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241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241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</row>
    <row r="22" spans="1:192" ht="17.25" customHeight="1" x14ac:dyDescent="0.25">
      <c r="A22" s="95"/>
      <c r="B22" s="96"/>
      <c r="C22" s="126" t="s">
        <v>18</v>
      </c>
      <c r="D22" s="100"/>
      <c r="E22" s="100"/>
      <c r="F22" s="100"/>
      <c r="G22" s="100"/>
      <c r="H22" s="100"/>
      <c r="I22" s="291" t="str">
        <f>IF('A - DEFINICE SD'!J21&lt;&gt;"",'A - DEFINICE SD'!J21,"")</f>
        <v/>
      </c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100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241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241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</row>
    <row r="23" spans="1:192" ht="3" customHeight="1" x14ac:dyDescent="0.25">
      <c r="A23" s="95"/>
      <c r="B23" s="96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241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241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</row>
    <row r="24" spans="1:192" x14ac:dyDescent="0.25">
      <c r="A24" s="95"/>
      <c r="B24" s="96"/>
      <c r="D24" s="130" t="s">
        <v>53</v>
      </c>
      <c r="E24" s="131"/>
      <c r="F24" s="131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241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241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</row>
    <row r="25" spans="1:192" x14ac:dyDescent="0.25">
      <c r="A25" s="95"/>
      <c r="B25" s="96"/>
      <c r="D25" s="130" t="s">
        <v>54</v>
      </c>
      <c r="E25" s="131"/>
      <c r="F25" s="131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241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241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</row>
    <row r="26" spans="1:192" ht="15.75" thickBot="1" x14ac:dyDescent="0.3">
      <c r="A26" s="95"/>
      <c r="B26" s="96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241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241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</row>
    <row r="27" spans="1:192" x14ac:dyDescent="0.25">
      <c r="A27" s="95"/>
      <c r="B27" s="96">
        <v>1</v>
      </c>
      <c r="S27" s="272" t="s">
        <v>55</v>
      </c>
      <c r="T27" s="273"/>
      <c r="U27" s="276" t="s">
        <v>56</v>
      </c>
      <c r="V27" s="276"/>
      <c r="W27" s="276"/>
      <c r="X27" s="276"/>
      <c r="Y27" s="276"/>
      <c r="Z27" s="276"/>
      <c r="AA27" s="276"/>
      <c r="AB27" s="276"/>
      <c r="AC27" s="276"/>
      <c r="AD27" s="278"/>
      <c r="AE27" s="278"/>
      <c r="AF27" s="278"/>
      <c r="AG27" s="278"/>
      <c r="AH27" s="278"/>
      <c r="AI27" s="278"/>
      <c r="AJ27" s="278"/>
      <c r="AK27" s="280" t="s">
        <v>57</v>
      </c>
      <c r="AL27" s="280"/>
      <c r="AM27" s="281"/>
      <c r="AN27" s="294">
        <f>IF(B27&gt;1,IF(B27&lt;20,0,IF(AD29&lt;&gt;"",0,1)),1)</f>
        <v>1</v>
      </c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241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241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</row>
    <row r="28" spans="1:192" x14ac:dyDescent="0.25">
      <c r="A28" s="95"/>
      <c r="B28" s="96"/>
      <c r="S28" s="274"/>
      <c r="T28" s="275"/>
      <c r="U28" s="277"/>
      <c r="V28" s="277"/>
      <c r="W28" s="277"/>
      <c r="X28" s="277"/>
      <c r="Y28" s="277"/>
      <c r="Z28" s="277"/>
      <c r="AA28" s="277"/>
      <c r="AB28" s="277"/>
      <c r="AC28" s="277"/>
      <c r="AD28" s="279"/>
      <c r="AE28" s="279"/>
      <c r="AF28" s="279"/>
      <c r="AG28" s="279"/>
      <c r="AH28" s="279"/>
      <c r="AI28" s="279"/>
      <c r="AJ28" s="279"/>
      <c r="AK28" s="282"/>
      <c r="AL28" s="282"/>
      <c r="AM28" s="283"/>
      <c r="AN28" s="294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241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241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</row>
    <row r="29" spans="1:192" ht="15" customHeight="1" x14ac:dyDescent="0.25">
      <c r="A29" s="95"/>
      <c r="B29" s="96"/>
      <c r="S29" s="259" t="str">
        <f>IF(B27=20,"ATYP zadejte ručně odstín RAL",IF(AD29&lt;&gt;"","Smažte ručně zadanou hodnotu RAL",""))</f>
        <v/>
      </c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3"/>
      <c r="AE29" s="263"/>
      <c r="AF29" s="263"/>
      <c r="AG29" s="263"/>
      <c r="AH29" s="263"/>
      <c r="AI29" s="263"/>
      <c r="AJ29" s="263"/>
      <c r="AK29" s="265" t="str">
        <f>IF(B27=20,"RAL","")</f>
        <v/>
      </c>
      <c r="AL29" s="265"/>
      <c r="AM29" s="266"/>
      <c r="AN29" s="132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241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241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</row>
    <row r="30" spans="1:192" ht="15" customHeight="1" thickBot="1" x14ac:dyDescent="0.3">
      <c r="A30" s="95"/>
      <c r="B30" s="96"/>
      <c r="S30" s="261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4"/>
      <c r="AE30" s="264"/>
      <c r="AF30" s="264"/>
      <c r="AG30" s="264"/>
      <c r="AH30" s="264"/>
      <c r="AI30" s="264"/>
      <c r="AJ30" s="264"/>
      <c r="AK30" s="267"/>
      <c r="AL30" s="267"/>
      <c r="AM30" s="268"/>
      <c r="AN30" s="132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241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241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</row>
    <row r="31" spans="1:192" ht="5.25" customHeight="1" thickBot="1" x14ac:dyDescent="0.3">
      <c r="A31" s="95"/>
      <c r="B31" s="96"/>
      <c r="AN31" s="132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241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241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</row>
    <row r="32" spans="1:192" ht="26.25" x14ac:dyDescent="0.25">
      <c r="A32" s="95"/>
      <c r="B32" s="96">
        <v>1</v>
      </c>
      <c r="S32" s="284" t="s">
        <v>58</v>
      </c>
      <c r="T32" s="285"/>
      <c r="U32" s="271" t="s">
        <v>59</v>
      </c>
      <c r="V32" s="271"/>
      <c r="W32" s="271"/>
      <c r="X32" s="271"/>
      <c r="Y32" s="271"/>
      <c r="Z32" s="271"/>
      <c r="AA32" s="271"/>
      <c r="AB32" s="271"/>
      <c r="AC32" s="271"/>
      <c r="AD32" s="133"/>
      <c r="AE32" s="133"/>
      <c r="AF32" s="133"/>
      <c r="AG32" s="133"/>
      <c r="AH32" s="133"/>
      <c r="AI32" s="133"/>
      <c r="AJ32" s="133"/>
      <c r="AK32" s="257" t="s">
        <v>57</v>
      </c>
      <c r="AL32" s="257"/>
      <c r="AM32" s="258"/>
      <c r="AN32" s="134">
        <f>IF(B32&gt;1,IF(B32&lt;20,0,IF(AD33&lt;&gt;"",0,1)),1)</f>
        <v>1</v>
      </c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241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241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</row>
    <row r="33" spans="1:192" ht="15" customHeight="1" x14ac:dyDescent="0.25">
      <c r="A33" s="95"/>
      <c r="B33" s="96"/>
      <c r="S33" s="259" t="str">
        <f>IF(B32=20,"ATYP zadejte ručně odstín RAL",IF(AD33&lt;&gt;"","Smažte ručně zadanou hodnotu RAL",""))</f>
        <v/>
      </c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3"/>
      <c r="AE33" s="263"/>
      <c r="AF33" s="263"/>
      <c r="AG33" s="263"/>
      <c r="AH33" s="263"/>
      <c r="AI33" s="263"/>
      <c r="AJ33" s="263"/>
      <c r="AK33" s="265" t="str">
        <f>IF(B32=20,"RAL","")</f>
        <v/>
      </c>
      <c r="AL33" s="265"/>
      <c r="AM33" s="266"/>
      <c r="AN33" s="134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241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241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</row>
    <row r="34" spans="1:192" ht="15" customHeight="1" thickBot="1" x14ac:dyDescent="0.3">
      <c r="A34" s="95"/>
      <c r="B34" s="96"/>
      <c r="S34" s="261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4"/>
      <c r="AE34" s="264"/>
      <c r="AF34" s="264"/>
      <c r="AG34" s="264"/>
      <c r="AH34" s="264"/>
      <c r="AI34" s="264"/>
      <c r="AJ34" s="264"/>
      <c r="AK34" s="267"/>
      <c r="AL34" s="267"/>
      <c r="AM34" s="268"/>
      <c r="AN34" s="132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241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241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</row>
    <row r="35" spans="1:192" ht="6" customHeight="1" thickBot="1" x14ac:dyDescent="0.3">
      <c r="A35" s="95"/>
      <c r="B35" s="96"/>
      <c r="AN35" s="132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241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241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</row>
    <row r="36" spans="1:192" ht="26.25" x14ac:dyDescent="0.25">
      <c r="A36" s="95"/>
      <c r="B36" s="96">
        <v>19</v>
      </c>
      <c r="S36" s="254" t="s">
        <v>60</v>
      </c>
      <c r="T36" s="255"/>
      <c r="U36" s="256" t="s">
        <v>61</v>
      </c>
      <c r="V36" s="256"/>
      <c r="W36" s="256"/>
      <c r="X36" s="256"/>
      <c r="Y36" s="256"/>
      <c r="Z36" s="256"/>
      <c r="AA36" s="256"/>
      <c r="AB36" s="256"/>
      <c r="AC36" s="256"/>
      <c r="AD36" s="133"/>
      <c r="AE36" s="133"/>
      <c r="AF36" s="133"/>
      <c r="AG36" s="133"/>
      <c r="AH36" s="133"/>
      <c r="AI36" s="133"/>
      <c r="AJ36" s="133"/>
      <c r="AK36" s="257" t="s">
        <v>57</v>
      </c>
      <c r="AL36" s="257"/>
      <c r="AM36" s="258"/>
      <c r="AN36" s="134">
        <f>IF(B36&gt;1,IF(B36&lt;20,0,IF(AD37&lt;&gt;"",0,1)),1)</f>
        <v>0</v>
      </c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241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241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</row>
    <row r="37" spans="1:192" ht="15" customHeight="1" x14ac:dyDescent="0.25">
      <c r="A37" s="95"/>
      <c r="B37" s="96"/>
      <c r="S37" s="259" t="str">
        <f>IF(B36=20,"ATYP zadejte ručně odstín RAL",IF(AD37&lt;&gt;"","Smažte ručně zadanou hodnotu RAL",""))</f>
        <v/>
      </c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3"/>
      <c r="AE37" s="263"/>
      <c r="AF37" s="263"/>
      <c r="AG37" s="263"/>
      <c r="AH37" s="263"/>
      <c r="AI37" s="263"/>
      <c r="AJ37" s="263"/>
      <c r="AK37" s="265" t="str">
        <f>IF(B36=20,"RAL","")</f>
        <v/>
      </c>
      <c r="AL37" s="265"/>
      <c r="AM37" s="266"/>
      <c r="AN37" s="132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241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241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</row>
    <row r="38" spans="1:192" ht="15" customHeight="1" thickBot="1" x14ac:dyDescent="0.3">
      <c r="A38" s="95"/>
      <c r="B38" s="96"/>
      <c r="S38" s="261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4"/>
      <c r="AE38" s="264"/>
      <c r="AF38" s="264"/>
      <c r="AG38" s="264"/>
      <c r="AH38" s="264"/>
      <c r="AI38" s="264"/>
      <c r="AJ38" s="264"/>
      <c r="AK38" s="267"/>
      <c r="AL38" s="267"/>
      <c r="AM38" s="268"/>
      <c r="AN38" s="132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241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241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</row>
    <row r="39" spans="1:192" ht="6.75" customHeight="1" thickBot="1" x14ac:dyDescent="0.3">
      <c r="A39" s="95"/>
      <c r="B39" s="96"/>
      <c r="AN39" s="132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241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241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</row>
    <row r="40" spans="1:192" ht="26.25" x14ac:dyDescent="0.25">
      <c r="A40" s="95"/>
      <c r="B40" s="96">
        <v>19</v>
      </c>
      <c r="S40" s="269" t="s">
        <v>62</v>
      </c>
      <c r="T40" s="270"/>
      <c r="U40" s="271" t="s">
        <v>63</v>
      </c>
      <c r="V40" s="271"/>
      <c r="W40" s="271"/>
      <c r="X40" s="271"/>
      <c r="Y40" s="271"/>
      <c r="Z40" s="271"/>
      <c r="AA40" s="271"/>
      <c r="AB40" s="271"/>
      <c r="AC40" s="271"/>
      <c r="AD40" s="133"/>
      <c r="AE40" s="133"/>
      <c r="AF40" s="133"/>
      <c r="AG40" s="133"/>
      <c r="AH40" s="133"/>
      <c r="AI40" s="133"/>
      <c r="AJ40" s="133"/>
      <c r="AK40" s="257" t="s">
        <v>57</v>
      </c>
      <c r="AL40" s="257"/>
      <c r="AM40" s="258"/>
      <c r="AN40" s="134">
        <f>IF(B40&gt;1,IF(B40&lt;20,0,IF(AD41&lt;&gt;"",0,1)),1)</f>
        <v>0</v>
      </c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241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241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</row>
    <row r="41" spans="1:192" ht="15" customHeight="1" x14ac:dyDescent="0.25">
      <c r="A41" s="95"/>
      <c r="B41" s="96"/>
      <c r="S41" s="259" t="str">
        <f>IF(B40=20,"ATYP zadejte ručně odstín RAL",IF(AD41&lt;&gt;"","Smažte ručně zadanou hodnotu RAL",""))</f>
        <v/>
      </c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3"/>
      <c r="AE41" s="263"/>
      <c r="AF41" s="263"/>
      <c r="AG41" s="263"/>
      <c r="AH41" s="263"/>
      <c r="AI41" s="263"/>
      <c r="AJ41" s="263"/>
      <c r="AK41" s="265" t="str">
        <f>IF(B40=20,"RAL","")</f>
        <v/>
      </c>
      <c r="AL41" s="265"/>
      <c r="AM41" s="266"/>
      <c r="AN41" s="132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241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241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</row>
    <row r="42" spans="1:192" ht="15" customHeight="1" thickBot="1" x14ac:dyDescent="0.3">
      <c r="A42" s="95"/>
      <c r="B42" s="96"/>
      <c r="S42" s="261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4"/>
      <c r="AE42" s="264"/>
      <c r="AF42" s="264"/>
      <c r="AG42" s="264"/>
      <c r="AH42" s="264"/>
      <c r="AI42" s="264"/>
      <c r="AJ42" s="264"/>
      <c r="AK42" s="267"/>
      <c r="AL42" s="267"/>
      <c r="AM42" s="268"/>
      <c r="AN42" s="132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241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241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</row>
    <row r="43" spans="1:192" x14ac:dyDescent="0.25">
      <c r="A43" s="95"/>
      <c r="B43" s="96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241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241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</row>
    <row r="44" spans="1:192" x14ac:dyDescent="0.25">
      <c r="A44" s="95"/>
      <c r="B44" s="96"/>
      <c r="S44" s="102" t="s">
        <v>39</v>
      </c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241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241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</row>
    <row r="45" spans="1:192" x14ac:dyDescent="0.25">
      <c r="A45" s="95"/>
      <c r="B45" s="96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241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241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</row>
    <row r="46" spans="1:192" x14ac:dyDescent="0.25">
      <c r="A46" s="95"/>
      <c r="B46" s="96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241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241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</row>
    <row r="47" spans="1:192" x14ac:dyDescent="0.25">
      <c r="A47" s="95"/>
      <c r="B47" s="96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241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241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</row>
    <row r="48" spans="1:192" x14ac:dyDescent="0.25">
      <c r="A48" s="95"/>
      <c r="B48" s="96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241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241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</row>
    <row r="49" spans="1:192" x14ac:dyDescent="0.25">
      <c r="A49" s="95"/>
      <c r="B49" s="96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241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241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</row>
    <row r="50" spans="1:192" x14ac:dyDescent="0.25">
      <c r="A50" s="95"/>
      <c r="B50" s="96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241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241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</row>
    <row r="51" spans="1:192" x14ac:dyDescent="0.25">
      <c r="A51" s="95"/>
      <c r="B51" s="96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241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241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</row>
    <row r="52" spans="1:192" x14ac:dyDescent="0.25">
      <c r="A52" s="95"/>
      <c r="B52" s="96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241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241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</row>
    <row r="53" spans="1:192" x14ac:dyDescent="0.25">
      <c r="A53" s="95"/>
      <c r="B53" s="96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241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241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</row>
    <row r="54" spans="1:192" ht="15.75" thickBot="1" x14ac:dyDescent="0.3">
      <c r="A54" s="95"/>
      <c r="B54" s="96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241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241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</row>
    <row r="55" spans="1:192" ht="21" customHeight="1" thickBot="1" x14ac:dyDescent="0.3">
      <c r="A55" s="95"/>
      <c r="B55" s="96"/>
      <c r="C55" s="135" t="s">
        <v>46</v>
      </c>
      <c r="D55" s="136"/>
      <c r="E55" s="136"/>
      <c r="F55" s="136"/>
      <c r="G55" s="136"/>
      <c r="H55" s="136"/>
      <c r="I55" s="250" t="str">
        <f>IF('A - DEFINICE SD'!J68&lt;&gt;"",'A - DEFINICE SD'!J68,"")</f>
        <v/>
      </c>
      <c r="J55" s="250"/>
      <c r="K55" s="250"/>
      <c r="L55" s="250"/>
      <c r="M55" s="250"/>
      <c r="N55" s="250"/>
      <c r="O55" s="250"/>
      <c r="P55" s="251"/>
      <c r="Q55" s="109"/>
      <c r="R55" s="135" t="s">
        <v>47</v>
      </c>
      <c r="S55" s="136"/>
      <c r="T55" s="136"/>
      <c r="U55" s="136"/>
      <c r="V55" s="136"/>
      <c r="W55" s="136"/>
      <c r="X55" s="136"/>
      <c r="Y55" s="136"/>
      <c r="Z55" s="136"/>
      <c r="AA55" s="250" t="str">
        <f>IF('A - DEFINICE SD'!AB68&lt;&gt;"",'A - DEFINICE SD'!AB68,"")</f>
        <v/>
      </c>
      <c r="AB55" s="250"/>
      <c r="AC55" s="250"/>
      <c r="AD55" s="250"/>
      <c r="AE55" s="250"/>
      <c r="AF55" s="250"/>
      <c r="AG55" s="250"/>
      <c r="AH55" s="251"/>
      <c r="AI55" s="109"/>
      <c r="AJ55" s="109"/>
      <c r="AK55" s="109"/>
      <c r="AL55" s="109"/>
      <c r="AM55" s="109"/>
      <c r="AN55" s="109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241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241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</row>
    <row r="56" spans="1:192" ht="15" customHeight="1" x14ac:dyDescent="0.25">
      <c r="A56" s="95"/>
      <c r="B56" s="96"/>
      <c r="C56" s="125" t="s">
        <v>155</v>
      </c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241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241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</row>
    <row r="57" spans="1:192" ht="15" customHeight="1" x14ac:dyDescent="0.25">
      <c r="A57" s="95"/>
      <c r="B57" s="96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37" t="s">
        <v>48</v>
      </c>
      <c r="S57" s="109"/>
      <c r="T57" s="109"/>
      <c r="U57" s="109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109"/>
      <c r="AJ57" s="109"/>
      <c r="AK57" s="109"/>
      <c r="AL57" s="109"/>
      <c r="AM57" s="109"/>
      <c r="AN57" s="109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241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241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</row>
    <row r="58" spans="1:192" ht="15" customHeight="1" x14ac:dyDescent="0.25">
      <c r="A58" s="95"/>
      <c r="B58" s="96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241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241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</row>
    <row r="59" spans="1:192" ht="15" customHeight="1" x14ac:dyDescent="0.25">
      <c r="A59" s="95"/>
      <c r="B59" s="96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109"/>
      <c r="AJ59" s="109"/>
      <c r="AK59" s="109"/>
      <c r="AL59" s="109"/>
      <c r="AM59" s="109"/>
      <c r="AN59" s="109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241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241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</row>
    <row r="60" spans="1:192" ht="15" customHeight="1" x14ac:dyDescent="0.25">
      <c r="A60" s="95"/>
      <c r="B60" s="96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109"/>
      <c r="AJ60" s="109"/>
      <c r="AK60" s="109"/>
      <c r="AL60" s="109"/>
      <c r="AM60" s="109"/>
      <c r="AN60" s="109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241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241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</row>
    <row r="61" spans="1:192" x14ac:dyDescent="0.25">
      <c r="A61" s="95"/>
      <c r="B61" s="96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241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241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</row>
    <row r="62" spans="1:192" x14ac:dyDescent="0.25">
      <c r="A62" s="95"/>
      <c r="B62" s="96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138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138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</row>
    <row r="63" spans="1:192" x14ac:dyDescent="0.25">
      <c r="A63" s="95"/>
      <c r="B63" s="96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138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138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</row>
    <row r="64" spans="1:192" x14ac:dyDescent="0.25">
      <c r="A64" s="95"/>
      <c r="B64" s="96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138"/>
      <c r="AZ64" s="95"/>
      <c r="BA64" s="95"/>
      <c r="BB64" s="95"/>
      <c r="BC64" s="95"/>
      <c r="BD64" s="95"/>
      <c r="BE64" s="95">
        <v>1003</v>
      </c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138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</row>
    <row r="65" spans="1:192" x14ac:dyDescent="0.25">
      <c r="A65" s="95"/>
      <c r="B65" s="96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138"/>
      <c r="AZ65" s="95"/>
      <c r="BA65" s="95"/>
      <c r="BB65" s="95"/>
      <c r="BC65" s="95"/>
      <c r="BD65" s="95"/>
      <c r="BE65" s="95">
        <v>1007</v>
      </c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138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</row>
    <row r="66" spans="1:192" x14ac:dyDescent="0.25">
      <c r="A66" s="95"/>
      <c r="B66" s="96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138"/>
      <c r="AZ66" s="95"/>
      <c r="BA66" s="95"/>
      <c r="BB66" s="95"/>
      <c r="BC66" s="95"/>
      <c r="BD66" s="95"/>
      <c r="BE66" s="95">
        <v>1016</v>
      </c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138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</row>
    <row r="67" spans="1:192" x14ac:dyDescent="0.25">
      <c r="A67" s="95"/>
      <c r="B67" s="9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138"/>
      <c r="AZ67" s="95"/>
      <c r="BA67" s="95"/>
      <c r="BB67" s="95"/>
      <c r="BC67" s="95"/>
      <c r="BD67" s="95"/>
      <c r="BE67" s="95">
        <v>1017</v>
      </c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138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</row>
    <row r="68" spans="1:192" x14ac:dyDescent="0.25">
      <c r="A68" s="95"/>
      <c r="B68" s="96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138"/>
      <c r="AZ68" s="95"/>
      <c r="BA68" s="95"/>
      <c r="BB68" s="95"/>
      <c r="BC68" s="95"/>
      <c r="BD68" s="95"/>
      <c r="BE68" s="95">
        <v>1018</v>
      </c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138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</row>
    <row r="69" spans="1:192" x14ac:dyDescent="0.25">
      <c r="A69" s="95"/>
      <c r="B69" s="96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138"/>
      <c r="AZ69" s="95"/>
      <c r="BA69" s="95"/>
      <c r="BB69" s="95"/>
      <c r="BC69" s="95"/>
      <c r="BD69" s="95"/>
      <c r="BE69" s="95">
        <v>2001</v>
      </c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138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</row>
    <row r="70" spans="1:192" x14ac:dyDescent="0.25">
      <c r="A70" s="95"/>
      <c r="B70" s="96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138"/>
      <c r="AZ70" s="95"/>
      <c r="BA70" s="95"/>
      <c r="BB70" s="95"/>
      <c r="BC70" s="95"/>
      <c r="BD70" s="95"/>
      <c r="BE70" s="95">
        <v>2002</v>
      </c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138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</row>
    <row r="71" spans="1:192" x14ac:dyDescent="0.25">
      <c r="A71" s="95"/>
      <c r="B71" s="96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138"/>
      <c r="AZ71" s="95"/>
      <c r="BA71" s="95"/>
      <c r="BB71" s="95"/>
      <c r="BC71" s="95"/>
      <c r="BD71" s="95"/>
      <c r="BE71" s="95">
        <v>2004</v>
      </c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138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</row>
    <row r="72" spans="1:192" x14ac:dyDescent="0.25">
      <c r="A72" s="95"/>
      <c r="B72" s="96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138"/>
      <c r="AZ72" s="95"/>
      <c r="BA72" s="95"/>
      <c r="BB72" s="95"/>
      <c r="BC72" s="95"/>
      <c r="BD72" s="95"/>
      <c r="BE72" s="95">
        <v>2008</v>
      </c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138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</row>
    <row r="73" spans="1:192" x14ac:dyDescent="0.25">
      <c r="A73" s="95"/>
      <c r="B73" s="96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138"/>
      <c r="AZ73" s="95"/>
      <c r="BA73" s="95"/>
      <c r="BB73" s="95"/>
      <c r="BC73" s="95"/>
      <c r="BD73" s="95"/>
      <c r="BE73" s="95">
        <v>5002</v>
      </c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138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</row>
    <row r="74" spans="1:192" x14ac:dyDescent="0.25">
      <c r="A74" s="95"/>
      <c r="B74" s="96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138"/>
      <c r="AZ74" s="95"/>
      <c r="BA74" s="95"/>
      <c r="BB74" s="95"/>
      <c r="BC74" s="95"/>
      <c r="BD74" s="95"/>
      <c r="BE74" s="95">
        <v>5007</v>
      </c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138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</row>
    <row r="75" spans="1:192" x14ac:dyDescent="0.25">
      <c r="A75" s="95"/>
      <c r="B75" s="96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139"/>
      <c r="AZ75" s="95"/>
      <c r="BA75" s="95"/>
      <c r="BB75" s="95"/>
      <c r="BC75" s="95"/>
      <c r="BD75" s="95"/>
      <c r="BE75" s="95">
        <v>5012</v>
      </c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139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</row>
    <row r="76" spans="1:192" x14ac:dyDescent="0.25">
      <c r="A76" s="95"/>
      <c r="B76" s="9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139"/>
      <c r="AZ76" s="95"/>
      <c r="BA76" s="95"/>
      <c r="BB76" s="95"/>
      <c r="BC76" s="95"/>
      <c r="BD76" s="95"/>
      <c r="BE76" s="95">
        <v>6017</v>
      </c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139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</row>
    <row r="77" spans="1:192" x14ac:dyDescent="0.25">
      <c r="A77" s="95"/>
      <c r="B77" s="96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139"/>
      <c r="AZ77" s="95"/>
      <c r="BA77" s="95"/>
      <c r="BB77" s="95"/>
      <c r="BC77" s="95"/>
      <c r="BD77" s="95"/>
      <c r="BE77" s="95">
        <v>6018</v>
      </c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139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</row>
    <row r="78" spans="1:192" x14ac:dyDescent="0.25">
      <c r="A78" s="95"/>
      <c r="B78" s="96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139"/>
      <c r="AZ78" s="95"/>
      <c r="BA78" s="95"/>
      <c r="BB78" s="95"/>
      <c r="BC78" s="95"/>
      <c r="BD78" s="95"/>
      <c r="BE78" s="95">
        <v>6019</v>
      </c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139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</row>
    <row r="79" spans="1:192" x14ac:dyDescent="0.25">
      <c r="A79" s="95"/>
      <c r="B79" s="96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139"/>
      <c r="AZ79" s="95"/>
      <c r="BA79" s="95"/>
      <c r="BB79" s="95"/>
      <c r="BC79" s="95"/>
      <c r="BD79" s="95"/>
      <c r="BE79" s="95">
        <v>9018</v>
      </c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139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</row>
    <row r="80" spans="1:192" x14ac:dyDescent="0.25">
      <c r="A80" s="95"/>
      <c r="B80" s="96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139"/>
      <c r="AZ80" s="95"/>
      <c r="BA80" s="95"/>
      <c r="BB80" s="95"/>
      <c r="BC80" s="95"/>
      <c r="BD80" s="95"/>
      <c r="BE80" s="95">
        <v>9001</v>
      </c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139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</row>
    <row r="81" spans="1:192" x14ac:dyDescent="0.25">
      <c r="A81" s="95"/>
      <c r="B81" s="96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139"/>
      <c r="AZ81" s="95"/>
      <c r="BA81" s="95"/>
      <c r="BB81" s="95"/>
      <c r="BC81" s="95"/>
      <c r="BD81" s="95"/>
      <c r="BE81" s="95">
        <v>9005</v>
      </c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139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</row>
    <row r="82" spans="1:192" x14ac:dyDescent="0.25">
      <c r="A82" s="95"/>
      <c r="B82" s="96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139"/>
      <c r="AZ82" s="95"/>
      <c r="BA82" s="95"/>
      <c r="BB82" s="95"/>
      <c r="BC82" s="95"/>
      <c r="BD82" s="95"/>
      <c r="BE82" s="95" t="s">
        <v>49</v>
      </c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139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</row>
    <row r="83" spans="1:192" x14ac:dyDescent="0.25">
      <c r="A83" s="95"/>
      <c r="B83" s="96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139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139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</row>
    <row r="84" spans="1:192" x14ac:dyDescent="0.25">
      <c r="A84" s="95"/>
      <c r="B84" s="96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139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139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</row>
    <row r="85" spans="1:192" x14ac:dyDescent="0.25">
      <c r="A85" s="95"/>
      <c r="B85" s="96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139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139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</row>
    <row r="86" spans="1:192" x14ac:dyDescent="0.25">
      <c r="A86" s="95"/>
      <c r="B86" s="96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139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139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</row>
    <row r="87" spans="1:192" x14ac:dyDescent="0.25">
      <c r="A87" s="95"/>
      <c r="B87" s="96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139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139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</row>
    <row r="88" spans="1:192" x14ac:dyDescent="0.25">
      <c r="A88" s="95"/>
      <c r="B88" s="96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139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139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</row>
    <row r="89" spans="1:192" x14ac:dyDescent="0.25">
      <c r="A89" s="95"/>
      <c r="B89" s="96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139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139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</row>
    <row r="90" spans="1:192" x14ac:dyDescent="0.25">
      <c r="A90" s="95"/>
      <c r="B90" s="96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139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139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</row>
    <row r="91" spans="1:192" x14ac:dyDescent="0.25">
      <c r="A91" s="95"/>
      <c r="B91" s="96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139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139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</row>
    <row r="92" spans="1:192" x14ac:dyDescent="0.25">
      <c r="A92" s="95"/>
      <c r="B92" s="96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139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139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</row>
    <row r="93" spans="1:192" x14ac:dyDescent="0.25">
      <c r="A93" s="95"/>
      <c r="B93" s="96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139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139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</row>
    <row r="94" spans="1:192" x14ac:dyDescent="0.25">
      <c r="A94" s="95"/>
      <c r="B94" s="96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139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139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</row>
    <row r="95" spans="1:192" x14ac:dyDescent="0.25">
      <c r="A95" s="95"/>
      <c r="B95" s="96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139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139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</row>
    <row r="96" spans="1:192" x14ac:dyDescent="0.25">
      <c r="A96" s="95"/>
      <c r="B96" s="96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139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139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</row>
    <row r="97" spans="1:192" x14ac:dyDescent="0.25">
      <c r="A97" s="95"/>
      <c r="B97" s="96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139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139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</row>
    <row r="98" spans="1:192" x14ac:dyDescent="0.25">
      <c r="A98" s="95"/>
      <c r="B98" s="96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139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139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</row>
    <row r="99" spans="1:192" x14ac:dyDescent="0.25">
      <c r="A99" s="95"/>
      <c r="B99" s="96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139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139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</row>
    <row r="100" spans="1:192" x14ac:dyDescent="0.25">
      <c r="A100" s="95"/>
      <c r="B100" s="96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139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139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</row>
    <row r="101" spans="1:192" x14ac:dyDescent="0.25">
      <c r="A101" s="95"/>
      <c r="B101" s="96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139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139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</row>
    <row r="102" spans="1:192" x14ac:dyDescent="0.25">
      <c r="A102" s="95"/>
      <c r="B102" s="96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139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139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</row>
    <row r="103" spans="1:192" x14ac:dyDescent="0.25">
      <c r="A103" s="95"/>
      <c r="B103" s="96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139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139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</row>
    <row r="104" spans="1:192" x14ac:dyDescent="0.25">
      <c r="A104" s="95"/>
      <c r="B104" s="96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139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139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</row>
    <row r="105" spans="1:192" x14ac:dyDescent="0.25">
      <c r="A105" s="95"/>
      <c r="B105" s="96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139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139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</row>
    <row r="106" spans="1:192" x14ac:dyDescent="0.25">
      <c r="A106" s="95"/>
      <c r="B106" s="96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139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139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</row>
    <row r="107" spans="1:192" x14ac:dyDescent="0.25">
      <c r="A107" s="95"/>
      <c r="B107" s="96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139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139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</row>
    <row r="108" spans="1:192" x14ac:dyDescent="0.25">
      <c r="A108" s="95"/>
      <c r="B108" s="96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139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139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</row>
    <row r="109" spans="1:192" x14ac:dyDescent="0.25">
      <c r="A109" s="95"/>
      <c r="B109" s="96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139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139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</row>
    <row r="110" spans="1:192" x14ac:dyDescent="0.25">
      <c r="A110" s="95"/>
      <c r="B110" s="96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139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139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</row>
    <row r="111" spans="1:192" x14ac:dyDescent="0.25">
      <c r="A111" s="95"/>
      <c r="B111" s="96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139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139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</row>
    <row r="112" spans="1:192" x14ac:dyDescent="0.25">
      <c r="A112" s="95"/>
      <c r="B112" s="96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139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139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</row>
    <row r="113" spans="1:192" x14ac:dyDescent="0.25">
      <c r="A113" s="95"/>
      <c r="B113" s="96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139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139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</row>
    <row r="114" spans="1:192" x14ac:dyDescent="0.25">
      <c r="A114" s="95"/>
      <c r="B114" s="96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139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139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</row>
    <row r="115" spans="1:192" x14ac:dyDescent="0.25">
      <c r="A115" s="95"/>
      <c r="B115" s="96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119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119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</row>
    <row r="116" spans="1:192" x14ac:dyDescent="0.25">
      <c r="A116" s="95"/>
      <c r="B116" s="96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119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119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</row>
    <row r="117" spans="1:192" x14ac:dyDescent="0.25">
      <c r="A117" s="95"/>
      <c r="B117" s="96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119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119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</row>
    <row r="118" spans="1:192" x14ac:dyDescent="0.25">
      <c r="A118" s="95"/>
      <c r="B118" s="96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119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119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</row>
    <row r="119" spans="1:192" x14ac:dyDescent="0.25">
      <c r="A119" s="95"/>
      <c r="B119" s="96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119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119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</row>
    <row r="120" spans="1:192" x14ac:dyDescent="0.25">
      <c r="A120" s="95"/>
      <c r="B120" s="96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119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119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</row>
    <row r="121" spans="1:192" x14ac:dyDescent="0.25">
      <c r="A121" s="95"/>
      <c r="B121" s="96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119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119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</row>
    <row r="122" spans="1:192" x14ac:dyDescent="0.25">
      <c r="A122" s="95"/>
      <c r="B122" s="96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119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119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</row>
    <row r="123" spans="1:192" x14ac:dyDescent="0.25">
      <c r="A123" s="95"/>
      <c r="B123" s="96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119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119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</row>
    <row r="124" spans="1:192" x14ac:dyDescent="0.25">
      <c r="A124" s="95"/>
      <c r="B124" s="96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119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119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</row>
    <row r="125" spans="1:192" x14ac:dyDescent="0.25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119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119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</row>
    <row r="126" spans="1:192" x14ac:dyDescent="0.25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119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119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</row>
    <row r="127" spans="1:192" x14ac:dyDescent="0.25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119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119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</row>
    <row r="128" spans="1:192" x14ac:dyDescent="0.25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119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119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</row>
    <row r="129" spans="1:192" x14ac:dyDescent="0.25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119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119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</row>
    <row r="130" spans="1:192" x14ac:dyDescent="0.25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119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119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</row>
    <row r="131" spans="1:192" x14ac:dyDescent="0.25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119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119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</row>
    <row r="132" spans="1:192" x14ac:dyDescent="0.25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119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119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</row>
    <row r="133" spans="1:192" x14ac:dyDescent="0.25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119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119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</row>
    <row r="134" spans="1:192" x14ac:dyDescent="0.25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119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119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</row>
    <row r="135" spans="1:192" x14ac:dyDescent="0.25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119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119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</row>
    <row r="136" spans="1:192" x14ac:dyDescent="0.25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119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119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</row>
    <row r="137" spans="1:192" x14ac:dyDescent="0.25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119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119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</row>
    <row r="138" spans="1:192" x14ac:dyDescent="0.25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119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119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</row>
    <row r="139" spans="1:192" x14ac:dyDescent="0.25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119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119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</row>
    <row r="140" spans="1:192" x14ac:dyDescent="0.25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119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119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</row>
    <row r="141" spans="1:192" x14ac:dyDescent="0.25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119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119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</row>
    <row r="142" spans="1:192" x14ac:dyDescent="0.25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119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119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</row>
    <row r="143" spans="1:192" x14ac:dyDescent="0.25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119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119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</row>
    <row r="144" spans="1:192" x14ac:dyDescent="0.25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119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119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</row>
    <row r="145" spans="1:192" x14ac:dyDescent="0.25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119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119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</row>
    <row r="146" spans="1:192" x14ac:dyDescent="0.25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119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119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</row>
    <row r="147" spans="1:192" x14ac:dyDescent="0.25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119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119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</row>
    <row r="148" spans="1:192" x14ac:dyDescent="0.25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119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119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</row>
    <row r="149" spans="1:192" x14ac:dyDescent="0.25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119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119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</row>
    <row r="150" spans="1:192" x14ac:dyDescent="0.25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119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119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</row>
    <row r="151" spans="1:192" x14ac:dyDescent="0.25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119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119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</row>
    <row r="152" spans="1:192" x14ac:dyDescent="0.25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119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119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</row>
    <row r="153" spans="1:192" x14ac:dyDescent="0.25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119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119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</row>
    <row r="154" spans="1:192" x14ac:dyDescent="0.25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119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119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</row>
    <row r="155" spans="1:192" x14ac:dyDescent="0.25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119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119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</row>
    <row r="156" spans="1:192" x14ac:dyDescent="0.25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119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119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</row>
    <row r="157" spans="1:192" x14ac:dyDescent="0.25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119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119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</row>
    <row r="158" spans="1:192" x14ac:dyDescent="0.25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119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119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</row>
    <row r="159" spans="1:192" x14ac:dyDescent="0.25">
      <c r="A159" s="95"/>
      <c r="B159" s="96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119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119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</row>
    <row r="160" spans="1:192" x14ac:dyDescent="0.25">
      <c r="A160" s="95"/>
      <c r="B160" s="96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119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119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</row>
    <row r="161" spans="1:192" x14ac:dyDescent="0.25">
      <c r="A161" s="95"/>
      <c r="B161" s="96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119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119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</row>
    <row r="162" spans="1:192" x14ac:dyDescent="0.25">
      <c r="A162" s="95"/>
      <c r="B162" s="96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119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119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</row>
    <row r="163" spans="1:192" x14ac:dyDescent="0.25">
      <c r="A163" s="95"/>
      <c r="B163" s="96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119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119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</row>
    <row r="164" spans="1:192" x14ac:dyDescent="0.25">
      <c r="A164" s="95"/>
      <c r="B164" s="96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119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119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</row>
    <row r="165" spans="1:192" x14ac:dyDescent="0.25">
      <c r="A165" s="95"/>
      <c r="B165" s="96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119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119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</row>
    <row r="166" spans="1:192" x14ac:dyDescent="0.25">
      <c r="A166" s="95"/>
      <c r="B166" s="96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119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119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</row>
    <row r="167" spans="1:192" x14ac:dyDescent="0.25">
      <c r="A167" s="95"/>
      <c r="B167" s="96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119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119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</row>
    <row r="168" spans="1:192" x14ac:dyDescent="0.25">
      <c r="A168" s="95"/>
      <c r="B168" s="96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119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119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</row>
    <row r="169" spans="1:192" x14ac:dyDescent="0.25">
      <c r="A169" s="95"/>
      <c r="B169" s="96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119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119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</row>
    <row r="170" spans="1:192" x14ac:dyDescent="0.25">
      <c r="A170" s="95"/>
      <c r="B170" s="96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119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119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</row>
    <row r="171" spans="1:192" x14ac:dyDescent="0.25">
      <c r="A171" s="95"/>
      <c r="B171" s="96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119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119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</row>
    <row r="172" spans="1:192" x14ac:dyDescent="0.25">
      <c r="A172" s="95"/>
      <c r="B172" s="96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119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119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</row>
    <row r="173" spans="1:192" x14ac:dyDescent="0.25">
      <c r="A173" s="95"/>
      <c r="B173" s="9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119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119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</row>
    <row r="174" spans="1:192" x14ac:dyDescent="0.25">
      <c r="A174" s="95"/>
      <c r="B174" s="96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119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119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</row>
    <row r="175" spans="1:192" x14ac:dyDescent="0.25">
      <c r="A175" s="95"/>
      <c r="B175" s="96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119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119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</row>
    <row r="176" spans="1:192" x14ac:dyDescent="0.25">
      <c r="A176" s="95"/>
      <c r="B176" s="96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119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119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</row>
    <row r="177" spans="1:192" x14ac:dyDescent="0.25">
      <c r="A177" s="95"/>
      <c r="B177" s="96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119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119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</row>
    <row r="178" spans="1:192" x14ac:dyDescent="0.25">
      <c r="A178" s="95"/>
      <c r="B178" s="96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119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119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</row>
    <row r="179" spans="1:192" x14ac:dyDescent="0.25">
      <c r="A179" s="95"/>
      <c r="B179" s="96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119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119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</row>
    <row r="180" spans="1:192" x14ac:dyDescent="0.25">
      <c r="A180" s="95"/>
      <c r="B180" s="96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119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119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</row>
    <row r="181" spans="1:192" x14ac:dyDescent="0.25">
      <c r="A181" s="95"/>
      <c r="B181" s="96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119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119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</row>
    <row r="182" spans="1:192" x14ac:dyDescent="0.25">
      <c r="A182" s="95"/>
      <c r="B182" s="96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119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119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</row>
    <row r="183" spans="1:192" x14ac:dyDescent="0.25">
      <c r="A183" s="95"/>
      <c r="B183" s="96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119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119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</row>
    <row r="184" spans="1:192" x14ac:dyDescent="0.25">
      <c r="A184" s="95"/>
      <c r="B184" s="96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119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119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</row>
    <row r="185" spans="1:192" x14ac:dyDescent="0.25">
      <c r="A185" s="95"/>
      <c r="B185" s="96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119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119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</row>
    <row r="186" spans="1:192" x14ac:dyDescent="0.25">
      <c r="A186" s="95"/>
      <c r="B186" s="96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119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119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</row>
    <row r="187" spans="1:192" x14ac:dyDescent="0.25">
      <c r="A187" s="95"/>
      <c r="B187" s="96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119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119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</row>
    <row r="188" spans="1:192" x14ac:dyDescent="0.25">
      <c r="A188" s="95"/>
      <c r="B188" s="9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119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119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</row>
    <row r="189" spans="1:192" x14ac:dyDescent="0.25">
      <c r="A189" s="95"/>
      <c r="B189" s="96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119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119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</row>
    <row r="190" spans="1:192" x14ac:dyDescent="0.25">
      <c r="A190" s="95"/>
      <c r="B190" s="96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119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119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</row>
    <row r="191" spans="1:192" x14ac:dyDescent="0.25">
      <c r="A191" s="95"/>
      <c r="B191" s="96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119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119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</row>
    <row r="192" spans="1:192" x14ac:dyDescent="0.25">
      <c r="A192" s="95"/>
      <c r="B192" s="96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119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119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</row>
    <row r="193" spans="1:192" x14ac:dyDescent="0.25">
      <c r="A193" s="95"/>
      <c r="B193" s="96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119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119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</row>
    <row r="194" spans="1:192" x14ac:dyDescent="0.25">
      <c r="A194" s="95"/>
      <c r="B194" s="96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119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119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</row>
    <row r="195" spans="1:192" x14ac:dyDescent="0.25">
      <c r="A195" s="95"/>
      <c r="B195" s="96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119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119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</row>
    <row r="196" spans="1:192" x14ac:dyDescent="0.25">
      <c r="A196" s="95"/>
      <c r="B196" s="96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119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119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</row>
    <row r="197" spans="1:192" x14ac:dyDescent="0.25">
      <c r="A197" s="95"/>
      <c r="B197" s="96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119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119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</row>
    <row r="198" spans="1:192" x14ac:dyDescent="0.25">
      <c r="A198" s="95"/>
      <c r="B198" s="96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119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119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</row>
    <row r="199" spans="1:192" x14ac:dyDescent="0.25">
      <c r="A199" s="95"/>
      <c r="B199" s="96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119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119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</row>
    <row r="200" spans="1:192" x14ac:dyDescent="0.25">
      <c r="A200" s="95"/>
      <c r="B200" s="96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119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119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</row>
    <row r="201" spans="1:192" x14ac:dyDescent="0.25">
      <c r="A201" s="95"/>
      <c r="B201" s="96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119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119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</row>
    <row r="202" spans="1:192" x14ac:dyDescent="0.25">
      <c r="A202" s="95"/>
      <c r="B202" s="96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119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119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</row>
    <row r="203" spans="1:192" x14ac:dyDescent="0.25">
      <c r="A203" s="95"/>
      <c r="B203" s="96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119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119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</row>
    <row r="204" spans="1:192" x14ac:dyDescent="0.25">
      <c r="A204" s="95"/>
      <c r="B204" s="96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119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119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</row>
    <row r="205" spans="1:192" x14ac:dyDescent="0.25">
      <c r="A205" s="95"/>
      <c r="B205" s="96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119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119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</row>
    <row r="206" spans="1:192" x14ac:dyDescent="0.25">
      <c r="A206" s="95"/>
      <c r="B206" s="96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119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119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</row>
    <row r="207" spans="1:192" x14ac:dyDescent="0.25">
      <c r="A207" s="95"/>
      <c r="B207" s="96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119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119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</row>
    <row r="208" spans="1:192" x14ac:dyDescent="0.25">
      <c r="A208" s="95"/>
      <c r="B208" s="96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119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119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</row>
    <row r="209" spans="1:192" x14ac:dyDescent="0.25">
      <c r="A209" s="95"/>
      <c r="B209" s="96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119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119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</row>
    <row r="210" spans="1:192" x14ac:dyDescent="0.25">
      <c r="A210" s="95"/>
      <c r="B210" s="96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119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119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</row>
    <row r="211" spans="1:192" x14ac:dyDescent="0.25">
      <c r="A211" s="95"/>
      <c r="B211" s="96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119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119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</row>
    <row r="212" spans="1:192" x14ac:dyDescent="0.25">
      <c r="A212" s="95"/>
      <c r="B212" s="96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119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119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</row>
    <row r="213" spans="1:192" x14ac:dyDescent="0.25">
      <c r="A213" s="95"/>
      <c r="B213" s="96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119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119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</row>
    <row r="214" spans="1:192" x14ac:dyDescent="0.25">
      <c r="A214" s="95"/>
      <c r="B214" s="96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119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119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</row>
    <row r="215" spans="1:192" x14ac:dyDescent="0.25">
      <c r="A215" s="95"/>
      <c r="B215" s="96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119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119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</row>
    <row r="216" spans="1:192" x14ac:dyDescent="0.25">
      <c r="A216" s="95"/>
      <c r="B216" s="96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119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119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</row>
    <row r="217" spans="1:192" x14ac:dyDescent="0.25">
      <c r="A217" s="95"/>
      <c r="B217" s="96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119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119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</row>
    <row r="218" spans="1:192" x14ac:dyDescent="0.25">
      <c r="A218" s="95"/>
      <c r="B218" s="96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119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119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</row>
    <row r="219" spans="1:192" x14ac:dyDescent="0.25">
      <c r="A219" s="95"/>
      <c r="B219" s="96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119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119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</row>
    <row r="220" spans="1:192" x14ac:dyDescent="0.25">
      <c r="A220" s="95"/>
      <c r="B220" s="96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119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119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</row>
    <row r="221" spans="1:192" x14ac:dyDescent="0.25">
      <c r="A221" s="95"/>
      <c r="B221" s="96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119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119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</row>
    <row r="222" spans="1:192" x14ac:dyDescent="0.25">
      <c r="A222" s="95"/>
      <c r="B222" s="96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119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119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</row>
    <row r="223" spans="1:192" x14ac:dyDescent="0.25">
      <c r="A223" s="95"/>
      <c r="B223" s="96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119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119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</row>
    <row r="224" spans="1:192" x14ac:dyDescent="0.25">
      <c r="A224" s="95"/>
      <c r="B224" s="96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119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119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</row>
    <row r="225" spans="1:192" x14ac:dyDescent="0.25">
      <c r="A225" s="95"/>
      <c r="B225" s="96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119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119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</row>
    <row r="226" spans="1:192" x14ac:dyDescent="0.25">
      <c r="A226" s="95"/>
      <c r="B226" s="96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119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119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</row>
    <row r="227" spans="1:192" x14ac:dyDescent="0.25">
      <c r="A227" s="95"/>
      <c r="B227" s="96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119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119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</row>
    <row r="228" spans="1:192" x14ac:dyDescent="0.25">
      <c r="A228" s="95"/>
      <c r="B228" s="96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119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119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</row>
    <row r="229" spans="1:192" x14ac:dyDescent="0.25">
      <c r="A229" s="95"/>
      <c r="B229" s="96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119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119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</row>
    <row r="230" spans="1:192" x14ac:dyDescent="0.25">
      <c r="A230" s="95"/>
      <c r="B230" s="96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119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119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</row>
    <row r="231" spans="1:192" x14ac:dyDescent="0.25">
      <c r="A231" s="95"/>
      <c r="B231" s="96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119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119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</row>
    <row r="232" spans="1:192" x14ac:dyDescent="0.25">
      <c r="A232" s="95"/>
      <c r="B232" s="96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119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119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</row>
    <row r="233" spans="1:192" x14ac:dyDescent="0.25">
      <c r="A233" s="95"/>
      <c r="B233" s="96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119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119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</row>
    <row r="234" spans="1:192" x14ac:dyDescent="0.25">
      <c r="A234" s="95"/>
      <c r="B234" s="96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119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119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</row>
    <row r="235" spans="1:192" x14ac:dyDescent="0.25">
      <c r="A235" s="95"/>
      <c r="B235" s="96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119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119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</row>
    <row r="236" spans="1:192" x14ac:dyDescent="0.25">
      <c r="A236" s="95"/>
      <c r="B236" s="96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119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119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</row>
    <row r="237" spans="1:192" x14ac:dyDescent="0.25">
      <c r="A237" s="95"/>
      <c r="B237" s="96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119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119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</row>
    <row r="238" spans="1:192" x14ac:dyDescent="0.25">
      <c r="A238" s="95"/>
      <c r="B238" s="96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119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119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</row>
    <row r="239" spans="1:192" x14ac:dyDescent="0.25">
      <c r="A239" s="95"/>
      <c r="B239" s="96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119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119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</row>
    <row r="240" spans="1:192" x14ac:dyDescent="0.25">
      <c r="A240" s="95"/>
      <c r="B240" s="96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119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119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</row>
    <row r="241" spans="1:192" x14ac:dyDescent="0.25">
      <c r="A241" s="95"/>
      <c r="B241" s="96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119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119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</row>
    <row r="242" spans="1:192" x14ac:dyDescent="0.25">
      <c r="A242" s="95"/>
      <c r="B242" s="96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119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119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</row>
    <row r="243" spans="1:192" x14ac:dyDescent="0.25">
      <c r="A243" s="95"/>
      <c r="B243" s="96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119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119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</row>
    <row r="244" spans="1:192" x14ac:dyDescent="0.25">
      <c r="A244" s="95"/>
      <c r="B244" s="96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119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119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</row>
    <row r="245" spans="1:192" x14ac:dyDescent="0.25">
      <c r="A245" s="95"/>
      <c r="B245" s="96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119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119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</row>
    <row r="246" spans="1:192" x14ac:dyDescent="0.25">
      <c r="A246" s="95"/>
      <c r="B246" s="96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119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119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</row>
    <row r="247" spans="1:192" x14ac:dyDescent="0.25">
      <c r="A247" s="95"/>
      <c r="B247" s="96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119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119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</row>
    <row r="248" spans="1:192" x14ac:dyDescent="0.25">
      <c r="A248" s="95"/>
      <c r="B248" s="96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119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119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</row>
    <row r="249" spans="1:192" x14ac:dyDescent="0.25">
      <c r="A249" s="95"/>
      <c r="B249" s="96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119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119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</row>
    <row r="250" spans="1:192" x14ac:dyDescent="0.25">
      <c r="A250" s="95"/>
      <c r="B250" s="96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119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119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</row>
    <row r="251" spans="1:192" x14ac:dyDescent="0.25">
      <c r="A251" s="95"/>
      <c r="B251" s="96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119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119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</row>
    <row r="252" spans="1:192" x14ac:dyDescent="0.25">
      <c r="A252" s="95"/>
      <c r="B252" s="96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119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119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</row>
    <row r="253" spans="1:192" x14ac:dyDescent="0.25">
      <c r="A253" s="95"/>
      <c r="B253" s="96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119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119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</row>
    <row r="254" spans="1:192" x14ac:dyDescent="0.25">
      <c r="A254" s="95"/>
      <c r="B254" s="96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119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119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</row>
  </sheetData>
  <sheetProtection sheet="1" objects="1" scenarios="1"/>
  <mergeCells count="53">
    <mergeCell ref="AY1:AY61"/>
    <mergeCell ref="FG1:FG61"/>
    <mergeCell ref="C6:AN6"/>
    <mergeCell ref="R8:AM8"/>
    <mergeCell ref="U10:AN10"/>
    <mergeCell ref="I14:AB14"/>
    <mergeCell ref="AC14:AD14"/>
    <mergeCell ref="AE14:AM14"/>
    <mergeCell ref="F16:T16"/>
    <mergeCell ref="AA16:AE16"/>
    <mergeCell ref="F18:T18"/>
    <mergeCell ref="AA18:AE18"/>
    <mergeCell ref="F20:T20"/>
    <mergeCell ref="Y20:AM20"/>
    <mergeCell ref="I22:AM22"/>
    <mergeCell ref="AN27:AN28"/>
    <mergeCell ref="S27:T28"/>
    <mergeCell ref="U27:AC28"/>
    <mergeCell ref="AD27:AJ28"/>
    <mergeCell ref="AK27:AM28"/>
    <mergeCell ref="S33:AC34"/>
    <mergeCell ref="AD33:AJ34"/>
    <mergeCell ref="AK33:AM34"/>
    <mergeCell ref="S29:AC30"/>
    <mergeCell ref="AD29:AJ30"/>
    <mergeCell ref="AK29:AM30"/>
    <mergeCell ref="S32:T32"/>
    <mergeCell ref="U32:AC32"/>
    <mergeCell ref="AK32:AM32"/>
    <mergeCell ref="S36:T36"/>
    <mergeCell ref="U36:AC36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I55:P55"/>
    <mergeCell ref="AA55:AH55"/>
    <mergeCell ref="V57:AH60"/>
    <mergeCell ref="S48:AM48"/>
    <mergeCell ref="S49:AM49"/>
    <mergeCell ref="S50:AM50"/>
    <mergeCell ref="S51:AM51"/>
    <mergeCell ref="S52:AM52"/>
    <mergeCell ref="S53:AM53"/>
  </mergeCells>
  <conditionalFormatting sqref="AN27:AN28">
    <cfRule type="cellIs" dxfId="34" priority="12" operator="equal">
      <formula>1</formula>
    </cfRule>
    <cfRule type="cellIs" dxfId="33" priority="13" operator="equal">
      <formula>0</formula>
    </cfRule>
  </conditionalFormatting>
  <conditionalFormatting sqref="AN32">
    <cfRule type="cellIs" dxfId="32" priority="10" operator="equal">
      <formula>1</formula>
    </cfRule>
    <cfRule type="cellIs" dxfId="31" priority="11" operator="equal">
      <formula>0</formula>
    </cfRule>
  </conditionalFormatting>
  <conditionalFormatting sqref="AN36">
    <cfRule type="cellIs" dxfId="30" priority="8" operator="equal">
      <formula>1</formula>
    </cfRule>
    <cfRule type="cellIs" dxfId="29" priority="9" operator="equal">
      <formula>0</formula>
    </cfRule>
  </conditionalFormatting>
  <conditionalFormatting sqref="AN40">
    <cfRule type="cellIs" dxfId="28" priority="6" operator="equal">
      <formula>1</formula>
    </cfRule>
    <cfRule type="cellIs" dxfId="27" priority="7" operator="equal">
      <formula>0</formula>
    </cfRule>
  </conditionalFormatting>
  <conditionalFormatting sqref="FC10:FC11">
    <cfRule type="cellIs" dxfId="26" priority="5" operator="equal">
      <formula>3</formula>
    </cfRule>
  </conditionalFormatting>
  <conditionalFormatting sqref="FF10:FF11">
    <cfRule type="cellIs" dxfId="25" priority="4" operator="equal">
      <formula>1</formula>
    </cfRule>
  </conditionalFormatting>
  <conditionalFormatting sqref="BA10:BA11 FI10:FI11">
    <cfRule type="cellIs" dxfId="24" priority="3" operator="equal">
      <formula>2</formula>
    </cfRule>
  </conditionalFormatting>
  <conditionalFormatting sqref="AU10:AU11">
    <cfRule type="cellIs" dxfId="23" priority="2" operator="equal">
      <formula>3</formula>
    </cfRule>
  </conditionalFormatting>
  <conditionalFormatting sqref="AX10:AX11">
    <cfRule type="cellIs" dxfId="22" priority="1" operator="equal">
      <formula>1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152400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tabColor theme="9" tint="0.59999389629810485"/>
  </sheetPr>
  <dimension ref="A1:EX254"/>
  <sheetViews>
    <sheetView showGridLines="0" showRowColHeaders="0" zoomScaleNormal="100" workbookViewId="0">
      <selection activeCell="R8" sqref="R8:AM8"/>
    </sheetView>
  </sheetViews>
  <sheetFormatPr defaultRowHeight="15" x14ac:dyDescent="0.25"/>
  <cols>
    <col min="1" max="1" width="2.85546875" style="102" customWidth="1"/>
    <col min="2" max="2" width="3.7109375" style="144" hidden="1" customWidth="1"/>
    <col min="3" max="40" width="2.5703125" style="102" customWidth="1"/>
    <col min="41" max="49" width="9.140625" style="102"/>
    <col min="50" max="50" width="5" style="102" customWidth="1"/>
    <col min="51" max="51" width="6" customWidth="1"/>
    <col min="52" max="52" width="4.5703125" style="102" customWidth="1"/>
    <col min="53" max="56" width="9.140625" style="102"/>
    <col min="57" max="57" width="0" style="102" hidden="1" customWidth="1"/>
    <col min="58" max="80" width="9.140625" style="102"/>
    <col min="81" max="154" width="9.140625" style="104"/>
    <col min="155" max="16384" width="9.140625" style="102"/>
  </cols>
  <sheetData>
    <row r="1" spans="1:154" ht="12" customHeight="1" x14ac:dyDescent="0.25">
      <c r="A1" s="95"/>
      <c r="B1" s="141"/>
      <c r="C1" s="97" t="s">
        <v>0</v>
      </c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0" t="s">
        <v>1</v>
      </c>
      <c r="Q1" s="99"/>
      <c r="R1" s="99"/>
      <c r="S1" s="99"/>
      <c r="T1" s="99"/>
      <c r="U1" s="99"/>
      <c r="V1" s="99"/>
      <c r="W1" s="99"/>
      <c r="X1" s="98"/>
      <c r="Y1" s="98"/>
      <c r="Z1" s="98"/>
      <c r="AA1" s="98"/>
      <c r="AB1" s="98"/>
      <c r="AC1" s="98"/>
      <c r="AD1" s="98"/>
      <c r="AE1" s="98"/>
      <c r="AF1" s="101" t="s">
        <v>50</v>
      </c>
      <c r="AG1" s="98"/>
      <c r="AH1" s="98"/>
      <c r="AI1" s="98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241" t="s">
        <v>5</v>
      </c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</row>
    <row r="2" spans="1:154" ht="12" customHeight="1" x14ac:dyDescent="0.25">
      <c r="A2" s="95"/>
      <c r="B2" s="141"/>
      <c r="C2" s="105" t="s">
        <v>3</v>
      </c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100" t="s">
        <v>4</v>
      </c>
      <c r="Q2" s="99"/>
      <c r="R2" s="99"/>
      <c r="S2" s="99"/>
      <c r="T2" s="99"/>
      <c r="U2" s="99"/>
      <c r="V2" s="99"/>
      <c r="W2" s="99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241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</row>
    <row r="3" spans="1:154" ht="12" customHeight="1" x14ac:dyDescent="0.25">
      <c r="A3" s="95"/>
      <c r="B3" s="141"/>
      <c r="C3" s="105" t="s">
        <v>6</v>
      </c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241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</row>
    <row r="4" spans="1:154" ht="1.5" customHeight="1" x14ac:dyDescent="0.25">
      <c r="A4" s="95"/>
      <c r="B4" s="141"/>
      <c r="C4" s="106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241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</row>
    <row r="5" spans="1:154" ht="1.5" customHeight="1" x14ac:dyDescent="0.25">
      <c r="A5" s="95"/>
      <c r="B5" s="141"/>
      <c r="C5" s="106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241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</row>
    <row r="6" spans="1:154" ht="15" customHeight="1" x14ac:dyDescent="0.25">
      <c r="A6" s="95"/>
      <c r="B6" s="141"/>
      <c r="C6" s="286" t="s">
        <v>65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241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</row>
    <row r="7" spans="1:154" ht="2.25" customHeight="1" x14ac:dyDescent="0.25">
      <c r="A7" s="95"/>
      <c r="B7" s="141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09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241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</row>
    <row r="8" spans="1:154" ht="21" customHeight="1" x14ac:dyDescent="0.35">
      <c r="A8" s="95"/>
      <c r="B8" s="141"/>
      <c r="C8" s="111" t="s">
        <v>7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R8" s="287" t="str">
        <f>IF('A - DEFINICE SD'!S7&lt;&gt;"",'A - DEFINICE SD'!S7,"")</f>
        <v/>
      </c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109"/>
      <c r="AO8" s="103"/>
      <c r="AP8" s="112" t="s">
        <v>52</v>
      </c>
      <c r="AQ8" s="103"/>
      <c r="AR8" s="103"/>
      <c r="AS8" s="103"/>
      <c r="AT8" s="103"/>
      <c r="AU8" s="103"/>
      <c r="AV8" s="103"/>
      <c r="AW8" s="103"/>
      <c r="AX8" s="103"/>
      <c r="AY8" s="241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</row>
    <row r="9" spans="1:154" ht="6.75" customHeight="1" x14ac:dyDescent="0.25">
      <c r="A9" s="95"/>
      <c r="B9" s="141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09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241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</row>
    <row r="10" spans="1:154" customFormat="1" ht="12" customHeight="1" x14ac:dyDescent="0.25">
      <c r="A10" s="95"/>
      <c r="B10" s="142"/>
      <c r="C10" s="114" t="s">
        <v>8</v>
      </c>
      <c r="D10" s="114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288" t="str">
        <f>IF('A - DEFINICE SD'!U9&lt;&gt;"",'A - DEFINICE SD'!U9,"")</f>
        <v/>
      </c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90"/>
      <c r="AO10" s="116"/>
      <c r="AP10" s="117"/>
      <c r="AQ10" s="117"/>
      <c r="AR10" s="117"/>
      <c r="AS10" s="117"/>
      <c r="AT10" s="117"/>
      <c r="AU10" s="118">
        <f>$AU$2</f>
        <v>0</v>
      </c>
      <c r="AV10" s="117"/>
      <c r="AW10" s="117"/>
      <c r="AX10" s="118">
        <f>$AX$2</f>
        <v>0</v>
      </c>
      <c r="AY10" s="241"/>
      <c r="AZ10" s="119"/>
      <c r="BA10" s="120">
        <f>$BA$2</f>
        <v>0</v>
      </c>
      <c r="BB10" s="119"/>
      <c r="BC10" s="95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</row>
    <row r="11" spans="1:154" customFormat="1" ht="6" customHeight="1" x14ac:dyDescent="0.25">
      <c r="A11" s="95"/>
      <c r="B11" s="142"/>
      <c r="C11" s="121"/>
      <c r="D11" s="121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16"/>
      <c r="AP11" s="117"/>
      <c r="AQ11" s="117"/>
      <c r="AR11" s="117"/>
      <c r="AS11" s="117"/>
      <c r="AT11" s="117"/>
      <c r="AU11" s="118">
        <f>$AU$2</f>
        <v>0</v>
      </c>
      <c r="AV11" s="117"/>
      <c r="AW11" s="117"/>
      <c r="AX11" s="118">
        <f>$AX$2</f>
        <v>0</v>
      </c>
      <c r="AY11" s="241"/>
      <c r="AZ11" s="119"/>
      <c r="BA11" s="120">
        <f>$BA$2</f>
        <v>0</v>
      </c>
      <c r="BB11" s="119"/>
      <c r="BC11" s="95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</row>
    <row r="12" spans="1:154" ht="15" customHeight="1" x14ac:dyDescent="0.25">
      <c r="A12" s="95"/>
      <c r="B12" s="141"/>
      <c r="C12" s="124" t="s">
        <v>9</v>
      </c>
      <c r="D12" s="109"/>
      <c r="E12" s="109"/>
      <c r="F12" s="109"/>
      <c r="G12" s="109"/>
      <c r="H12" s="109"/>
      <c r="I12" s="109"/>
      <c r="J12" s="109"/>
      <c r="K12" s="109"/>
      <c r="L12" s="125" t="s">
        <v>246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241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</row>
    <row r="13" spans="1:154" ht="2.25" customHeight="1" x14ac:dyDescent="0.25">
      <c r="A13" s="95"/>
      <c r="B13" s="141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09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241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</row>
    <row r="14" spans="1:154" ht="17.25" customHeight="1" x14ac:dyDescent="0.25">
      <c r="A14" s="95"/>
      <c r="B14" s="141"/>
      <c r="C14" s="126" t="s">
        <v>10</v>
      </c>
      <c r="D14" s="100"/>
      <c r="E14" s="100"/>
      <c r="F14" s="100"/>
      <c r="G14" s="100"/>
      <c r="H14" s="100"/>
      <c r="I14" s="291" t="str">
        <f>IF('A - DEFINICE SD'!J13&lt;&gt;"",'A - DEFINICE SD'!J13,"")</f>
        <v/>
      </c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2"/>
      <c r="AD14" s="292"/>
      <c r="AE14" s="291" t="str">
        <f>IF('A - DEFINICE SD'!AF13&lt;&gt;"",'A - DEFINICE SD'!AF13,"")</f>
        <v/>
      </c>
      <c r="AF14" s="291"/>
      <c r="AG14" s="291"/>
      <c r="AH14" s="291"/>
      <c r="AI14" s="291"/>
      <c r="AJ14" s="291"/>
      <c r="AK14" s="291"/>
      <c r="AL14" s="291"/>
      <c r="AM14" s="291"/>
      <c r="AN14" s="100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241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</row>
    <row r="15" spans="1:154" ht="2.25" customHeight="1" x14ac:dyDescent="0.25">
      <c r="A15" s="95"/>
      <c r="B15" s="141"/>
      <c r="C15" s="126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241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</row>
    <row r="16" spans="1:154" ht="17.25" customHeight="1" x14ac:dyDescent="0.25">
      <c r="A16" s="95"/>
      <c r="B16" s="141"/>
      <c r="C16" s="126" t="s">
        <v>12</v>
      </c>
      <c r="D16" s="100"/>
      <c r="E16" s="100"/>
      <c r="F16" s="291" t="str">
        <f>IF('A - DEFINICE SD'!G15&lt;&gt;"",'A - DEFINICE SD'!G15,"")</f>
        <v/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100"/>
      <c r="V16" s="126"/>
      <c r="W16" s="100"/>
      <c r="X16" s="100"/>
      <c r="Y16" s="100"/>
      <c r="Z16" s="100"/>
      <c r="AA16" s="291" t="str">
        <f>IF('A - DEFINICE SD'!AB15&lt;&gt;"",'A - DEFINICE SD'!AB15,"")</f>
        <v/>
      </c>
      <c r="AB16" s="291"/>
      <c r="AC16" s="291"/>
      <c r="AD16" s="291"/>
      <c r="AE16" s="291"/>
      <c r="AF16" s="100"/>
      <c r="AG16" s="100"/>
      <c r="AH16" s="100"/>
      <c r="AI16" s="100"/>
      <c r="AJ16" s="100"/>
      <c r="AK16" s="100"/>
      <c r="AL16" s="100"/>
      <c r="AM16" s="100"/>
      <c r="AN16" s="100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241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</row>
    <row r="17" spans="1:80" ht="2.25" customHeight="1" x14ac:dyDescent="0.25">
      <c r="A17" s="95"/>
      <c r="B17" s="141"/>
      <c r="C17" s="126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26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241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</row>
    <row r="18" spans="1:80" ht="17.25" customHeight="1" x14ac:dyDescent="0.25">
      <c r="A18" s="95"/>
      <c r="B18" s="141"/>
      <c r="C18" s="126" t="s">
        <v>14</v>
      </c>
      <c r="D18" s="100"/>
      <c r="E18" s="100"/>
      <c r="F18" s="291" t="str">
        <f>IF('A - DEFINICE SD'!G17&lt;&gt;"",'A - DEFINICE SD'!G17,"")</f>
        <v/>
      </c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100"/>
      <c r="V18" s="126" t="s">
        <v>15</v>
      </c>
      <c r="W18" s="100"/>
      <c r="X18" s="100"/>
      <c r="Y18" s="100"/>
      <c r="Z18" s="100"/>
      <c r="AA18" s="291" t="str">
        <f>IF('A - DEFINICE SD'!AB17&lt;&gt;"",'A - DEFINICE SD'!AB17,"")</f>
        <v/>
      </c>
      <c r="AB18" s="291"/>
      <c r="AC18" s="291"/>
      <c r="AD18" s="291"/>
      <c r="AE18" s="291"/>
      <c r="AF18" s="100"/>
      <c r="AG18" s="100"/>
      <c r="AH18" s="100"/>
      <c r="AI18" s="100"/>
      <c r="AJ18" s="100"/>
      <c r="AK18" s="100"/>
      <c r="AL18" s="100"/>
      <c r="AM18" s="100"/>
      <c r="AN18" s="100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241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</row>
    <row r="19" spans="1:80" ht="2.25" customHeight="1" x14ac:dyDescent="0.25">
      <c r="A19" s="95"/>
      <c r="B19" s="141"/>
      <c r="C19" s="126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241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</row>
    <row r="20" spans="1:80" ht="17.25" customHeight="1" x14ac:dyDescent="0.25">
      <c r="A20" s="95"/>
      <c r="B20" s="141"/>
      <c r="C20" s="126" t="s">
        <v>16</v>
      </c>
      <c r="D20" s="100"/>
      <c r="E20" s="100"/>
      <c r="F20" s="291" t="str">
        <f>IF('A - DEFINICE SD'!G19&lt;&gt;"",'A - DEFINICE SD'!G19,"")</f>
        <v/>
      </c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98"/>
      <c r="V20" s="127" t="s">
        <v>17</v>
      </c>
      <c r="W20" s="128"/>
      <c r="X20" s="129"/>
      <c r="Y20" s="293" t="str">
        <f>IF('A - DEFINICE SD'!Z19&lt;&gt;"",'A - DEFINICE SD'!Z19,"")</f>
        <v/>
      </c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100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241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</row>
    <row r="21" spans="1:80" ht="2.25" customHeight="1" x14ac:dyDescent="0.25">
      <c r="A21" s="95"/>
      <c r="B21" s="141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241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</row>
    <row r="22" spans="1:80" ht="17.25" customHeight="1" x14ac:dyDescent="0.25">
      <c r="A22" s="95"/>
      <c r="B22" s="141"/>
      <c r="C22" s="126" t="s">
        <v>18</v>
      </c>
      <c r="D22" s="100"/>
      <c r="E22" s="100"/>
      <c r="F22" s="100"/>
      <c r="G22" s="100"/>
      <c r="H22" s="100"/>
      <c r="I22" s="291" t="str">
        <f>IF('A - DEFINICE SD'!J21&lt;&gt;"",'A - DEFINICE SD'!J21,"")</f>
        <v/>
      </c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100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241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</row>
    <row r="23" spans="1:80" ht="3" customHeight="1" x14ac:dyDescent="0.25">
      <c r="A23" s="95"/>
      <c r="B23" s="141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241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</row>
    <row r="24" spans="1:80" x14ac:dyDescent="0.25">
      <c r="A24" s="95"/>
      <c r="B24" s="141"/>
      <c r="D24" s="130" t="s">
        <v>53</v>
      </c>
      <c r="E24" s="131"/>
      <c r="F24" s="131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241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</row>
    <row r="25" spans="1:80" x14ac:dyDescent="0.25">
      <c r="A25" s="95"/>
      <c r="B25" s="141"/>
      <c r="D25" s="130" t="s">
        <v>54</v>
      </c>
      <c r="E25" s="131"/>
      <c r="F25" s="131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241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</row>
    <row r="26" spans="1:80" ht="15.75" thickBot="1" x14ac:dyDescent="0.3">
      <c r="A26" s="95"/>
      <c r="B26" s="141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241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</row>
    <row r="27" spans="1:80" x14ac:dyDescent="0.25">
      <c r="A27" s="95"/>
      <c r="B27" s="141">
        <v>1</v>
      </c>
      <c r="S27" s="272" t="s">
        <v>55</v>
      </c>
      <c r="T27" s="273"/>
      <c r="U27" s="276" t="s">
        <v>56</v>
      </c>
      <c r="V27" s="276"/>
      <c r="W27" s="276"/>
      <c r="X27" s="276"/>
      <c r="Y27" s="276"/>
      <c r="Z27" s="276"/>
      <c r="AA27" s="276"/>
      <c r="AB27" s="276"/>
      <c r="AC27" s="276"/>
      <c r="AD27" s="278"/>
      <c r="AE27" s="278"/>
      <c r="AF27" s="278"/>
      <c r="AG27" s="278"/>
      <c r="AH27" s="278"/>
      <c r="AI27" s="278"/>
      <c r="AJ27" s="278"/>
      <c r="AK27" s="280" t="s">
        <v>57</v>
      </c>
      <c r="AL27" s="280"/>
      <c r="AM27" s="281"/>
      <c r="AN27" s="294">
        <f>IF(B27&gt;1,IF(B27&lt;20,0,IF(AD29&lt;&gt;"",0,1)),1)</f>
        <v>1</v>
      </c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241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</row>
    <row r="28" spans="1:80" x14ac:dyDescent="0.25">
      <c r="A28" s="95"/>
      <c r="B28" s="141"/>
      <c r="S28" s="274"/>
      <c r="T28" s="275"/>
      <c r="U28" s="277"/>
      <c r="V28" s="277"/>
      <c r="W28" s="277"/>
      <c r="X28" s="277"/>
      <c r="Y28" s="277"/>
      <c r="Z28" s="277"/>
      <c r="AA28" s="277"/>
      <c r="AB28" s="277"/>
      <c r="AC28" s="277"/>
      <c r="AD28" s="279"/>
      <c r="AE28" s="279"/>
      <c r="AF28" s="279"/>
      <c r="AG28" s="279"/>
      <c r="AH28" s="279"/>
      <c r="AI28" s="279"/>
      <c r="AJ28" s="279"/>
      <c r="AK28" s="282"/>
      <c r="AL28" s="282"/>
      <c r="AM28" s="283"/>
      <c r="AN28" s="294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241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</row>
    <row r="29" spans="1:80" ht="15" customHeight="1" x14ac:dyDescent="0.25">
      <c r="A29" s="95"/>
      <c r="B29" s="141"/>
      <c r="S29" s="295" t="str">
        <f>IF(B27=20,"ATYP zadejte ručně odstín RAL",IF(AD29&lt;&gt;"","Smažte ručně zadanou hodnotu RAL",""))</f>
        <v/>
      </c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63"/>
      <c r="AE29" s="263"/>
      <c r="AF29" s="263"/>
      <c r="AG29" s="263"/>
      <c r="AH29" s="263"/>
      <c r="AI29" s="263"/>
      <c r="AJ29" s="263"/>
      <c r="AK29" s="265" t="str">
        <f>IF(B27=20,"RAL","")</f>
        <v/>
      </c>
      <c r="AL29" s="265"/>
      <c r="AM29" s="266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241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</row>
    <row r="30" spans="1:80" ht="15" customHeight="1" thickBot="1" x14ac:dyDescent="0.3">
      <c r="A30" s="95"/>
      <c r="B30" s="141"/>
      <c r="S30" s="297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64"/>
      <c r="AE30" s="264"/>
      <c r="AF30" s="264"/>
      <c r="AG30" s="264"/>
      <c r="AH30" s="264"/>
      <c r="AI30" s="264"/>
      <c r="AJ30" s="264"/>
      <c r="AK30" s="267"/>
      <c r="AL30" s="267"/>
      <c r="AM30" s="268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241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</row>
    <row r="31" spans="1:80" ht="5.25" customHeight="1" thickBot="1" x14ac:dyDescent="0.3">
      <c r="A31" s="95"/>
      <c r="B31" s="141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241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</row>
    <row r="32" spans="1:80" ht="26.25" x14ac:dyDescent="0.25">
      <c r="A32" s="95"/>
      <c r="B32" s="141">
        <v>1</v>
      </c>
      <c r="S32" s="284" t="s">
        <v>58</v>
      </c>
      <c r="T32" s="285"/>
      <c r="U32" s="271" t="s">
        <v>59</v>
      </c>
      <c r="V32" s="271"/>
      <c r="W32" s="271"/>
      <c r="X32" s="271"/>
      <c r="Y32" s="271"/>
      <c r="Z32" s="271"/>
      <c r="AA32" s="271"/>
      <c r="AB32" s="271"/>
      <c r="AC32" s="271"/>
      <c r="AD32" s="133"/>
      <c r="AE32" s="133"/>
      <c r="AF32" s="133"/>
      <c r="AG32" s="133"/>
      <c r="AH32" s="133"/>
      <c r="AI32" s="133"/>
      <c r="AJ32" s="133"/>
      <c r="AK32" s="257" t="s">
        <v>57</v>
      </c>
      <c r="AL32" s="257"/>
      <c r="AM32" s="258"/>
      <c r="AN32" s="134">
        <f>IF(B32&gt;1,IF(B32&lt;20,0,IF(AD33&lt;&gt;"",0,1)),1)</f>
        <v>1</v>
      </c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241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</row>
    <row r="33" spans="1:80" ht="15" customHeight="1" x14ac:dyDescent="0.25">
      <c r="A33" s="95"/>
      <c r="B33" s="141"/>
      <c r="S33" s="295" t="str">
        <f>IF(B32=20,"ATYP zadejte ručně odstín RAL",IF(AD33&lt;&gt;"","Smažte ručně zadanou hodnotu RAL",""))</f>
        <v/>
      </c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63"/>
      <c r="AE33" s="263"/>
      <c r="AF33" s="263"/>
      <c r="AG33" s="263"/>
      <c r="AH33" s="263"/>
      <c r="AI33" s="263"/>
      <c r="AJ33" s="263"/>
      <c r="AK33" s="265" t="str">
        <f>IF(B32=20,"RAL","")</f>
        <v/>
      </c>
      <c r="AL33" s="265"/>
      <c r="AM33" s="266"/>
      <c r="AN33" s="134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241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</row>
    <row r="34" spans="1:80" ht="15" customHeight="1" thickBot="1" x14ac:dyDescent="0.3">
      <c r="A34" s="95"/>
      <c r="B34" s="141"/>
      <c r="S34" s="297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64"/>
      <c r="AE34" s="264"/>
      <c r="AF34" s="264"/>
      <c r="AG34" s="264"/>
      <c r="AH34" s="264"/>
      <c r="AI34" s="264"/>
      <c r="AJ34" s="264"/>
      <c r="AK34" s="267"/>
      <c r="AL34" s="267"/>
      <c r="AM34" s="268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241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</row>
    <row r="35" spans="1:80" ht="6" customHeight="1" thickBot="1" x14ac:dyDescent="0.3">
      <c r="A35" s="95"/>
      <c r="B35" s="141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241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</row>
    <row r="36" spans="1:80" ht="26.25" x14ac:dyDescent="0.25">
      <c r="A36" s="95"/>
      <c r="B36" s="141">
        <v>19</v>
      </c>
      <c r="S36" s="254" t="s">
        <v>60</v>
      </c>
      <c r="T36" s="255"/>
      <c r="U36" s="256" t="s">
        <v>61</v>
      </c>
      <c r="V36" s="256"/>
      <c r="W36" s="256"/>
      <c r="X36" s="256"/>
      <c r="Y36" s="256"/>
      <c r="Z36" s="256"/>
      <c r="AA36" s="256"/>
      <c r="AB36" s="256"/>
      <c r="AC36" s="256"/>
      <c r="AD36" s="133"/>
      <c r="AE36" s="133"/>
      <c r="AF36" s="133"/>
      <c r="AG36" s="133"/>
      <c r="AH36" s="133"/>
      <c r="AI36" s="133"/>
      <c r="AJ36" s="133"/>
      <c r="AK36" s="257" t="s">
        <v>57</v>
      </c>
      <c r="AL36" s="257"/>
      <c r="AM36" s="258"/>
      <c r="AN36" s="134">
        <f>IF(B36&gt;1,IF(B36&lt;20,0,IF(AD37&lt;&gt;"",0,1)),1)</f>
        <v>0</v>
      </c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241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</row>
    <row r="37" spans="1:80" ht="15" customHeight="1" x14ac:dyDescent="0.25">
      <c r="A37" s="95"/>
      <c r="B37" s="141"/>
      <c r="S37" s="295" t="str">
        <f>IF(B36=20,"ATYP zadejte ručně odstín RAL",IF(AD37&lt;&gt;"","Smažte ručně zadanou hodnotu RAL",""))</f>
        <v/>
      </c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63"/>
      <c r="AE37" s="263"/>
      <c r="AF37" s="263"/>
      <c r="AG37" s="263"/>
      <c r="AH37" s="263"/>
      <c r="AI37" s="263"/>
      <c r="AJ37" s="263"/>
      <c r="AK37" s="265" t="str">
        <f>IF(B36=20,"RAL","")</f>
        <v/>
      </c>
      <c r="AL37" s="265"/>
      <c r="AM37" s="266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241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</row>
    <row r="38" spans="1:80" ht="15" customHeight="1" thickBot="1" x14ac:dyDescent="0.3">
      <c r="A38" s="95"/>
      <c r="B38" s="141"/>
      <c r="S38" s="297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64"/>
      <c r="AE38" s="264"/>
      <c r="AF38" s="264"/>
      <c r="AG38" s="264"/>
      <c r="AH38" s="264"/>
      <c r="AI38" s="264"/>
      <c r="AJ38" s="264"/>
      <c r="AK38" s="267"/>
      <c r="AL38" s="267"/>
      <c r="AM38" s="268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241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</row>
    <row r="39" spans="1:80" ht="6.75" customHeight="1" thickBot="1" x14ac:dyDescent="0.3">
      <c r="A39" s="95"/>
      <c r="B39" s="141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241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</row>
    <row r="40" spans="1:80" ht="26.25" x14ac:dyDescent="0.25">
      <c r="A40" s="95"/>
      <c r="B40" s="141">
        <v>19</v>
      </c>
      <c r="S40" s="269" t="s">
        <v>62</v>
      </c>
      <c r="T40" s="270"/>
      <c r="U40" s="271" t="s">
        <v>63</v>
      </c>
      <c r="V40" s="271"/>
      <c r="W40" s="271"/>
      <c r="X40" s="271"/>
      <c r="Y40" s="271"/>
      <c r="Z40" s="271"/>
      <c r="AA40" s="271"/>
      <c r="AB40" s="271"/>
      <c r="AC40" s="271"/>
      <c r="AD40" s="133"/>
      <c r="AE40" s="133"/>
      <c r="AF40" s="133"/>
      <c r="AG40" s="133"/>
      <c r="AH40" s="133"/>
      <c r="AI40" s="133"/>
      <c r="AJ40" s="133"/>
      <c r="AK40" s="257" t="s">
        <v>57</v>
      </c>
      <c r="AL40" s="257"/>
      <c r="AM40" s="258"/>
      <c r="AN40" s="134">
        <f>IF(B40&gt;1,IF(B40&lt;20,0,IF(AD41&lt;&gt;"",0,1)),1)</f>
        <v>0</v>
      </c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241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</row>
    <row r="41" spans="1:80" ht="15" customHeight="1" x14ac:dyDescent="0.25">
      <c r="A41" s="95"/>
      <c r="B41" s="141"/>
      <c r="S41" s="295" t="str">
        <f>IF(B40=20,"ATYP zadejte ručně odstín RAL",IF(AD41&lt;&gt;"","Smažte ručně zadanou hodnotu RAL",""))</f>
        <v/>
      </c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63"/>
      <c r="AE41" s="263"/>
      <c r="AF41" s="263"/>
      <c r="AG41" s="263"/>
      <c r="AH41" s="263"/>
      <c r="AI41" s="263"/>
      <c r="AJ41" s="263"/>
      <c r="AK41" s="265" t="str">
        <f>IF(B40=20,"RAL","")</f>
        <v/>
      </c>
      <c r="AL41" s="265"/>
      <c r="AM41" s="266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241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</row>
    <row r="42" spans="1:80" ht="15" customHeight="1" thickBot="1" x14ac:dyDescent="0.3">
      <c r="A42" s="95"/>
      <c r="B42" s="141"/>
      <c r="S42" s="297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64"/>
      <c r="AE42" s="264"/>
      <c r="AF42" s="264"/>
      <c r="AG42" s="264"/>
      <c r="AH42" s="264"/>
      <c r="AI42" s="264"/>
      <c r="AJ42" s="264"/>
      <c r="AK42" s="267"/>
      <c r="AL42" s="267"/>
      <c r="AM42" s="268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241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</row>
    <row r="43" spans="1:80" x14ac:dyDescent="0.25">
      <c r="A43" s="95"/>
      <c r="B43" s="141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241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</row>
    <row r="44" spans="1:80" x14ac:dyDescent="0.25">
      <c r="A44" s="95"/>
      <c r="B44" s="141"/>
      <c r="S44" s="102" t="s">
        <v>39</v>
      </c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241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</row>
    <row r="45" spans="1:80" x14ac:dyDescent="0.25">
      <c r="A45" s="95"/>
      <c r="B45" s="141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241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</row>
    <row r="46" spans="1:80" x14ac:dyDescent="0.25">
      <c r="A46" s="95"/>
      <c r="B46" s="141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241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</row>
    <row r="47" spans="1:80" x14ac:dyDescent="0.25">
      <c r="A47" s="95"/>
      <c r="B47" s="141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241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</row>
    <row r="48" spans="1:80" x14ac:dyDescent="0.25">
      <c r="A48" s="95"/>
      <c r="B48" s="141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241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</row>
    <row r="49" spans="1:80" x14ac:dyDescent="0.25">
      <c r="A49" s="95"/>
      <c r="B49" s="141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241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</row>
    <row r="50" spans="1:80" x14ac:dyDescent="0.25">
      <c r="A50" s="95"/>
      <c r="B50" s="141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241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</row>
    <row r="51" spans="1:80" x14ac:dyDescent="0.25">
      <c r="A51" s="95"/>
      <c r="B51" s="141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241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</row>
    <row r="52" spans="1:80" x14ac:dyDescent="0.25">
      <c r="A52" s="95"/>
      <c r="B52" s="141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241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</row>
    <row r="53" spans="1:80" x14ac:dyDescent="0.25">
      <c r="A53" s="95"/>
      <c r="B53" s="141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241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</row>
    <row r="54" spans="1:80" ht="15.75" thickBot="1" x14ac:dyDescent="0.3">
      <c r="A54" s="95"/>
      <c r="B54" s="141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241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</row>
    <row r="55" spans="1:80" ht="21" customHeight="1" thickBot="1" x14ac:dyDescent="0.3">
      <c r="A55" s="95"/>
      <c r="B55" s="141"/>
      <c r="C55" s="135" t="s">
        <v>46</v>
      </c>
      <c r="D55" s="136"/>
      <c r="E55" s="136"/>
      <c r="F55" s="136"/>
      <c r="G55" s="136"/>
      <c r="H55" s="136"/>
      <c r="I55" s="250" t="str">
        <f>IF('A - DEFINICE SD'!J68&lt;&gt;"",'A - DEFINICE SD'!J68,"")</f>
        <v/>
      </c>
      <c r="J55" s="250"/>
      <c r="K55" s="250"/>
      <c r="L55" s="250"/>
      <c r="M55" s="250"/>
      <c r="N55" s="250"/>
      <c r="O55" s="250"/>
      <c r="P55" s="251"/>
      <c r="Q55" s="109"/>
      <c r="R55" s="135" t="s">
        <v>47</v>
      </c>
      <c r="S55" s="136"/>
      <c r="T55" s="136"/>
      <c r="U55" s="136"/>
      <c r="V55" s="136"/>
      <c r="W55" s="136"/>
      <c r="X55" s="136"/>
      <c r="Y55" s="136"/>
      <c r="Z55" s="136"/>
      <c r="AA55" s="250" t="str">
        <f>IF('A - DEFINICE SD'!AB68&lt;&gt;"",'A - DEFINICE SD'!AB68,"")</f>
        <v/>
      </c>
      <c r="AB55" s="250"/>
      <c r="AC55" s="250"/>
      <c r="AD55" s="250"/>
      <c r="AE55" s="250"/>
      <c r="AF55" s="250"/>
      <c r="AG55" s="250"/>
      <c r="AH55" s="251"/>
      <c r="AI55" s="109"/>
      <c r="AJ55" s="109"/>
      <c r="AK55" s="109"/>
      <c r="AL55" s="109"/>
      <c r="AM55" s="109"/>
      <c r="AN55" s="109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241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</row>
    <row r="56" spans="1:80" ht="15" customHeight="1" x14ac:dyDescent="0.25">
      <c r="A56" s="95"/>
      <c r="B56" s="141"/>
      <c r="C56" s="125" t="s">
        <v>64</v>
      </c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241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</row>
    <row r="57" spans="1:80" ht="15" customHeight="1" x14ac:dyDescent="0.25">
      <c r="A57" s="95"/>
      <c r="B57" s="141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37" t="s">
        <v>48</v>
      </c>
      <c r="S57" s="109"/>
      <c r="T57" s="109"/>
      <c r="U57" s="109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109"/>
      <c r="AJ57" s="109"/>
      <c r="AK57" s="109"/>
      <c r="AL57" s="109"/>
      <c r="AM57" s="109"/>
      <c r="AN57" s="109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241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</row>
    <row r="58" spans="1:80" ht="15" customHeight="1" x14ac:dyDescent="0.25">
      <c r="A58" s="95"/>
      <c r="B58" s="141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241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</row>
    <row r="59" spans="1:80" ht="15" customHeight="1" x14ac:dyDescent="0.25">
      <c r="A59" s="95"/>
      <c r="B59" s="141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109"/>
      <c r="AJ59" s="109"/>
      <c r="AK59" s="109"/>
      <c r="AL59" s="109"/>
      <c r="AM59" s="109"/>
      <c r="AN59" s="109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241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</row>
    <row r="60" spans="1:80" ht="15" customHeight="1" x14ac:dyDescent="0.25">
      <c r="A60" s="95"/>
      <c r="B60" s="141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109"/>
      <c r="AJ60" s="109"/>
      <c r="AK60" s="109"/>
      <c r="AL60" s="109"/>
      <c r="AM60" s="109"/>
      <c r="AN60" s="109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241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</row>
    <row r="61" spans="1:80" x14ac:dyDescent="0.25">
      <c r="A61" s="95"/>
      <c r="B61" s="141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241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</row>
    <row r="62" spans="1:80" x14ac:dyDescent="0.25">
      <c r="A62" s="95"/>
      <c r="B62" s="143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138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</row>
    <row r="63" spans="1:80" x14ac:dyDescent="0.25">
      <c r="A63" s="95"/>
      <c r="B63" s="143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138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</row>
    <row r="64" spans="1:80" x14ac:dyDescent="0.25">
      <c r="A64" s="95"/>
      <c r="B64" s="143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138"/>
      <c r="AZ64" s="95"/>
      <c r="BA64" s="95"/>
      <c r="BB64" s="95"/>
      <c r="BC64" s="95"/>
      <c r="BD64" s="95"/>
      <c r="BE64" s="95">
        <v>1003</v>
      </c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</row>
    <row r="65" spans="1:80" x14ac:dyDescent="0.25">
      <c r="A65" s="95"/>
      <c r="B65" s="143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138"/>
      <c r="AZ65" s="95"/>
      <c r="BA65" s="95"/>
      <c r="BB65" s="95"/>
      <c r="BC65" s="95"/>
      <c r="BD65" s="95"/>
      <c r="BE65" s="95">
        <v>1007</v>
      </c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</row>
    <row r="66" spans="1:80" x14ac:dyDescent="0.25">
      <c r="A66" s="95"/>
      <c r="B66" s="143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138"/>
      <c r="AZ66" s="95"/>
      <c r="BA66" s="95"/>
      <c r="BB66" s="95"/>
      <c r="BC66" s="95"/>
      <c r="BD66" s="95"/>
      <c r="BE66" s="95">
        <v>1016</v>
      </c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</row>
    <row r="67" spans="1:80" x14ac:dyDescent="0.25">
      <c r="A67" s="95"/>
      <c r="B67" s="143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138"/>
      <c r="AZ67" s="95"/>
      <c r="BA67" s="95"/>
      <c r="BB67" s="95"/>
      <c r="BC67" s="95"/>
      <c r="BD67" s="95"/>
      <c r="BE67" s="95">
        <v>1017</v>
      </c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</row>
    <row r="68" spans="1:80" x14ac:dyDescent="0.25">
      <c r="A68" s="95"/>
      <c r="B68" s="143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138"/>
      <c r="AZ68" s="95"/>
      <c r="BA68" s="95"/>
      <c r="BB68" s="95"/>
      <c r="BC68" s="95"/>
      <c r="BD68" s="95"/>
      <c r="BE68" s="95">
        <v>1018</v>
      </c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</row>
    <row r="69" spans="1:80" x14ac:dyDescent="0.25">
      <c r="A69" s="95"/>
      <c r="B69" s="143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138"/>
      <c r="AZ69" s="95"/>
      <c r="BA69" s="95"/>
      <c r="BB69" s="95"/>
      <c r="BC69" s="95"/>
      <c r="BD69" s="95"/>
      <c r="BE69" s="95">
        <v>2001</v>
      </c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</row>
    <row r="70" spans="1:80" x14ac:dyDescent="0.25">
      <c r="A70" s="95"/>
      <c r="B70" s="143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138"/>
      <c r="AZ70" s="95"/>
      <c r="BA70" s="95"/>
      <c r="BB70" s="95"/>
      <c r="BC70" s="95"/>
      <c r="BD70" s="95"/>
      <c r="BE70" s="95">
        <v>2002</v>
      </c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</row>
    <row r="71" spans="1:80" x14ac:dyDescent="0.25">
      <c r="A71" s="95"/>
      <c r="B71" s="143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138"/>
      <c r="AZ71" s="95"/>
      <c r="BA71" s="95"/>
      <c r="BB71" s="95"/>
      <c r="BC71" s="95"/>
      <c r="BD71" s="95"/>
      <c r="BE71" s="95">
        <v>2004</v>
      </c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</row>
    <row r="72" spans="1:80" x14ac:dyDescent="0.25">
      <c r="A72" s="95"/>
      <c r="B72" s="143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138"/>
      <c r="AZ72" s="95"/>
      <c r="BA72" s="95"/>
      <c r="BB72" s="95"/>
      <c r="BC72" s="95"/>
      <c r="BD72" s="95"/>
      <c r="BE72" s="95">
        <v>2008</v>
      </c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</row>
    <row r="73" spans="1:80" x14ac:dyDescent="0.25">
      <c r="A73" s="95"/>
      <c r="B73" s="143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138"/>
      <c r="AZ73" s="95"/>
      <c r="BA73" s="95"/>
      <c r="BB73" s="95"/>
      <c r="BC73" s="95"/>
      <c r="BD73" s="95"/>
      <c r="BE73" s="95">
        <v>5002</v>
      </c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</row>
    <row r="74" spans="1:80" x14ac:dyDescent="0.25">
      <c r="A74" s="95"/>
      <c r="B74" s="143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138"/>
      <c r="AZ74" s="95"/>
      <c r="BA74" s="95"/>
      <c r="BB74" s="95"/>
      <c r="BC74" s="95"/>
      <c r="BD74" s="95"/>
      <c r="BE74" s="95">
        <v>5007</v>
      </c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</row>
    <row r="75" spans="1:80" x14ac:dyDescent="0.25">
      <c r="A75" s="95"/>
      <c r="B75" s="143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139"/>
      <c r="AZ75" s="95"/>
      <c r="BA75" s="95"/>
      <c r="BB75" s="95"/>
      <c r="BC75" s="95"/>
      <c r="BD75" s="95"/>
      <c r="BE75" s="95">
        <v>5012</v>
      </c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</row>
    <row r="76" spans="1:80" x14ac:dyDescent="0.25">
      <c r="A76" s="95"/>
      <c r="B76" s="143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139"/>
      <c r="AZ76" s="95"/>
      <c r="BA76" s="95"/>
      <c r="BB76" s="95"/>
      <c r="BC76" s="95"/>
      <c r="BD76" s="95"/>
      <c r="BE76" s="95">
        <v>6017</v>
      </c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</row>
    <row r="77" spans="1:80" x14ac:dyDescent="0.25">
      <c r="A77" s="95"/>
      <c r="B77" s="143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139"/>
      <c r="AZ77" s="95"/>
      <c r="BA77" s="95"/>
      <c r="BB77" s="95"/>
      <c r="BC77" s="95"/>
      <c r="BD77" s="95"/>
      <c r="BE77" s="95">
        <v>6018</v>
      </c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</row>
    <row r="78" spans="1:80" x14ac:dyDescent="0.25">
      <c r="A78" s="95"/>
      <c r="B78" s="143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139"/>
      <c r="AZ78" s="95"/>
      <c r="BA78" s="95"/>
      <c r="BB78" s="95"/>
      <c r="BC78" s="95"/>
      <c r="BD78" s="95"/>
      <c r="BE78" s="95">
        <v>6019</v>
      </c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</row>
    <row r="79" spans="1:80" x14ac:dyDescent="0.25">
      <c r="A79" s="95"/>
      <c r="B79" s="143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139"/>
      <c r="AZ79" s="95"/>
      <c r="BA79" s="95"/>
      <c r="BB79" s="95"/>
      <c r="BC79" s="95"/>
      <c r="BD79" s="95"/>
      <c r="BE79" s="95">
        <v>9018</v>
      </c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</row>
    <row r="80" spans="1:80" x14ac:dyDescent="0.25">
      <c r="A80" s="95"/>
      <c r="B80" s="143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139"/>
      <c r="AZ80" s="95"/>
      <c r="BA80" s="95"/>
      <c r="BB80" s="95"/>
      <c r="BC80" s="95"/>
      <c r="BD80" s="95"/>
      <c r="BE80" s="95">
        <v>9001</v>
      </c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</row>
    <row r="81" spans="1:80" x14ac:dyDescent="0.25">
      <c r="A81" s="95"/>
      <c r="B81" s="143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139"/>
      <c r="AZ81" s="95"/>
      <c r="BA81" s="95"/>
      <c r="BB81" s="95"/>
      <c r="BC81" s="95"/>
      <c r="BD81" s="95"/>
      <c r="BE81" s="95">
        <v>9005</v>
      </c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</row>
    <row r="82" spans="1:80" x14ac:dyDescent="0.25">
      <c r="A82" s="95"/>
      <c r="B82" s="143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139"/>
      <c r="AZ82" s="95"/>
      <c r="BA82" s="95"/>
      <c r="BB82" s="95"/>
      <c r="BC82" s="95"/>
      <c r="BD82" s="95"/>
      <c r="BE82" s="95" t="s">
        <v>49</v>
      </c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</row>
    <row r="83" spans="1:80" x14ac:dyDescent="0.25">
      <c r="A83" s="95"/>
      <c r="B83" s="143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139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</row>
    <row r="84" spans="1:80" x14ac:dyDescent="0.25">
      <c r="A84" s="95"/>
      <c r="B84" s="143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139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</row>
    <row r="85" spans="1:80" x14ac:dyDescent="0.25">
      <c r="A85" s="95"/>
      <c r="B85" s="143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139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</row>
    <row r="86" spans="1:80" x14ac:dyDescent="0.25">
      <c r="A86" s="95"/>
      <c r="B86" s="143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139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</row>
    <row r="87" spans="1:80" x14ac:dyDescent="0.25">
      <c r="A87" s="95"/>
      <c r="B87" s="143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139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</row>
    <row r="88" spans="1:80" x14ac:dyDescent="0.25">
      <c r="A88" s="95"/>
      <c r="B88" s="143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139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</row>
    <row r="89" spans="1:80" x14ac:dyDescent="0.25">
      <c r="A89" s="95"/>
      <c r="B89" s="143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139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</row>
    <row r="90" spans="1:80" x14ac:dyDescent="0.25">
      <c r="A90" s="95"/>
      <c r="B90" s="143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139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</row>
    <row r="91" spans="1:80" x14ac:dyDescent="0.25">
      <c r="A91" s="95"/>
      <c r="B91" s="143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139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</row>
    <row r="92" spans="1:80" x14ac:dyDescent="0.25">
      <c r="A92" s="95"/>
      <c r="B92" s="143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139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</row>
    <row r="93" spans="1:80" x14ac:dyDescent="0.25">
      <c r="A93" s="95"/>
      <c r="B93" s="143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139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</row>
    <row r="94" spans="1:80" x14ac:dyDescent="0.25">
      <c r="A94" s="95"/>
      <c r="B94" s="143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139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</row>
    <row r="95" spans="1:80" x14ac:dyDescent="0.25">
      <c r="A95" s="95"/>
      <c r="B95" s="143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139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</row>
    <row r="96" spans="1:80" x14ac:dyDescent="0.25">
      <c r="A96" s="95"/>
      <c r="B96" s="143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139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</row>
    <row r="97" spans="1:80" x14ac:dyDescent="0.25">
      <c r="A97" s="95"/>
      <c r="B97" s="143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139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</row>
    <row r="98" spans="1:80" x14ac:dyDescent="0.25">
      <c r="A98" s="95"/>
      <c r="B98" s="143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139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</row>
    <row r="99" spans="1:80" x14ac:dyDescent="0.25">
      <c r="A99" s="95"/>
      <c r="B99" s="143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139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</row>
    <row r="100" spans="1:80" x14ac:dyDescent="0.25">
      <c r="A100" s="95"/>
      <c r="B100" s="143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139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</row>
    <row r="101" spans="1:80" x14ac:dyDescent="0.25">
      <c r="A101" s="95"/>
      <c r="B101" s="143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139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</row>
    <row r="102" spans="1:80" x14ac:dyDescent="0.25">
      <c r="A102" s="95"/>
      <c r="B102" s="143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139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</row>
    <row r="103" spans="1:80" x14ac:dyDescent="0.25">
      <c r="A103" s="95"/>
      <c r="B103" s="143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139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</row>
    <row r="104" spans="1:80" x14ac:dyDescent="0.25">
      <c r="A104" s="95"/>
      <c r="B104" s="143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139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</row>
    <row r="105" spans="1:80" x14ac:dyDescent="0.25">
      <c r="A105" s="95"/>
      <c r="B105" s="143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139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</row>
    <row r="106" spans="1:80" x14ac:dyDescent="0.25">
      <c r="A106" s="95"/>
      <c r="B106" s="143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139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</row>
    <row r="107" spans="1:80" x14ac:dyDescent="0.25">
      <c r="A107" s="95"/>
      <c r="B107" s="143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139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</row>
    <row r="108" spans="1:80" x14ac:dyDescent="0.25">
      <c r="A108" s="95"/>
      <c r="B108" s="143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139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</row>
    <row r="109" spans="1:80" x14ac:dyDescent="0.25">
      <c r="A109" s="95"/>
      <c r="B109" s="143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139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</row>
    <row r="110" spans="1:80" x14ac:dyDescent="0.25">
      <c r="A110" s="95"/>
      <c r="B110" s="143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139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</row>
    <row r="111" spans="1:80" x14ac:dyDescent="0.25">
      <c r="A111" s="95"/>
      <c r="B111" s="143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139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</row>
    <row r="112" spans="1:80" x14ac:dyDescent="0.25">
      <c r="A112" s="95"/>
      <c r="B112" s="143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139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</row>
    <row r="113" spans="1:80" x14ac:dyDescent="0.25">
      <c r="A113" s="95"/>
      <c r="B113" s="143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139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</row>
    <row r="114" spans="1:80" x14ac:dyDescent="0.25">
      <c r="A114" s="95"/>
      <c r="B114" s="143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139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</row>
    <row r="115" spans="1:80" x14ac:dyDescent="0.25">
      <c r="A115" s="95"/>
      <c r="B115" s="143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119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</row>
    <row r="116" spans="1:80" x14ac:dyDescent="0.25">
      <c r="A116" s="95"/>
      <c r="B116" s="143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119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</row>
    <row r="117" spans="1:80" x14ac:dyDescent="0.25">
      <c r="A117" s="95"/>
      <c r="B117" s="143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119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</row>
    <row r="118" spans="1:80" x14ac:dyDescent="0.25">
      <c r="A118" s="95"/>
      <c r="B118" s="143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119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</row>
    <row r="119" spans="1:80" x14ac:dyDescent="0.25">
      <c r="A119" s="95"/>
      <c r="B119" s="143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119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</row>
    <row r="120" spans="1:80" x14ac:dyDescent="0.25">
      <c r="A120" s="95"/>
      <c r="B120" s="143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119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</row>
    <row r="121" spans="1:80" x14ac:dyDescent="0.25">
      <c r="A121" s="95"/>
      <c r="B121" s="143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119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</row>
    <row r="122" spans="1:80" x14ac:dyDescent="0.25">
      <c r="A122" s="95"/>
      <c r="B122" s="143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119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</row>
    <row r="123" spans="1:80" x14ac:dyDescent="0.25">
      <c r="A123" s="95"/>
      <c r="B123" s="143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119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</row>
    <row r="124" spans="1:80" x14ac:dyDescent="0.25">
      <c r="A124" s="95"/>
      <c r="B124" s="143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119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</row>
    <row r="125" spans="1:80" x14ac:dyDescent="0.25">
      <c r="A125" s="95"/>
      <c r="B125" s="143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119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</row>
    <row r="126" spans="1:80" x14ac:dyDescent="0.25">
      <c r="A126" s="95"/>
      <c r="B126" s="143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119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</row>
    <row r="127" spans="1:80" x14ac:dyDescent="0.25">
      <c r="A127" s="95"/>
      <c r="B127" s="143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119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</row>
    <row r="128" spans="1:80" x14ac:dyDescent="0.25">
      <c r="A128" s="95"/>
      <c r="B128" s="143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119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</row>
    <row r="129" spans="1:80" x14ac:dyDescent="0.25">
      <c r="A129" s="95"/>
      <c r="B129" s="143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119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</row>
    <row r="130" spans="1:80" x14ac:dyDescent="0.25">
      <c r="A130" s="95"/>
      <c r="B130" s="143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119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</row>
    <row r="131" spans="1:80" x14ac:dyDescent="0.25">
      <c r="A131" s="95"/>
      <c r="B131" s="143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119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</row>
    <row r="132" spans="1:80" x14ac:dyDescent="0.25">
      <c r="A132" s="95"/>
      <c r="B132" s="143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119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</row>
    <row r="133" spans="1:80" x14ac:dyDescent="0.25">
      <c r="A133" s="95"/>
      <c r="B133" s="143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119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</row>
    <row r="134" spans="1:80" x14ac:dyDescent="0.25">
      <c r="A134" s="95"/>
      <c r="B134" s="143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119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</row>
    <row r="135" spans="1:80" x14ac:dyDescent="0.25">
      <c r="A135" s="95"/>
      <c r="B135" s="143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119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</row>
    <row r="136" spans="1:80" x14ac:dyDescent="0.25">
      <c r="A136" s="95"/>
      <c r="B136" s="143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119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</row>
    <row r="137" spans="1:80" x14ac:dyDescent="0.25">
      <c r="A137" s="95"/>
      <c r="B137" s="143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119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</row>
    <row r="138" spans="1:80" x14ac:dyDescent="0.25">
      <c r="A138" s="95"/>
      <c r="B138" s="143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119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</row>
    <row r="139" spans="1:80" x14ac:dyDescent="0.25">
      <c r="A139" s="95"/>
      <c r="B139" s="143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119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</row>
    <row r="140" spans="1:80" x14ac:dyDescent="0.25">
      <c r="A140" s="95"/>
      <c r="B140" s="143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119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</row>
    <row r="141" spans="1:80" x14ac:dyDescent="0.25">
      <c r="A141" s="95"/>
      <c r="B141" s="143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119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</row>
    <row r="142" spans="1:80" x14ac:dyDescent="0.25">
      <c r="A142" s="95"/>
      <c r="B142" s="143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119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</row>
    <row r="143" spans="1:80" x14ac:dyDescent="0.25">
      <c r="A143" s="95"/>
      <c r="B143" s="143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119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</row>
    <row r="144" spans="1:80" x14ac:dyDescent="0.25">
      <c r="A144" s="95"/>
      <c r="B144" s="143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119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</row>
    <row r="145" spans="1:80" x14ac:dyDescent="0.25">
      <c r="A145" s="95"/>
      <c r="B145" s="143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119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</row>
    <row r="146" spans="1:80" x14ac:dyDescent="0.25">
      <c r="A146" s="95"/>
      <c r="B146" s="143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119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</row>
    <row r="147" spans="1:80" x14ac:dyDescent="0.25">
      <c r="A147" s="95"/>
      <c r="B147" s="143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119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</row>
    <row r="148" spans="1:80" x14ac:dyDescent="0.25">
      <c r="A148" s="95"/>
      <c r="B148" s="143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119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</row>
    <row r="149" spans="1:80" x14ac:dyDescent="0.25">
      <c r="A149" s="95"/>
      <c r="B149" s="143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119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</row>
    <row r="150" spans="1:80" x14ac:dyDescent="0.25">
      <c r="A150" s="95"/>
      <c r="B150" s="143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119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</row>
    <row r="151" spans="1:80" x14ac:dyDescent="0.25">
      <c r="A151" s="95"/>
      <c r="B151" s="143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119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</row>
    <row r="152" spans="1:80" x14ac:dyDescent="0.25">
      <c r="A152" s="95"/>
      <c r="B152" s="143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119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</row>
    <row r="153" spans="1:80" x14ac:dyDescent="0.25">
      <c r="A153" s="95"/>
      <c r="B153" s="143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119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</row>
    <row r="154" spans="1:80" x14ac:dyDescent="0.25">
      <c r="A154" s="95"/>
      <c r="B154" s="143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119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</row>
    <row r="155" spans="1:80" x14ac:dyDescent="0.25">
      <c r="A155" s="95"/>
      <c r="B155" s="143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119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</row>
    <row r="156" spans="1:80" x14ac:dyDescent="0.25">
      <c r="A156" s="95"/>
      <c r="B156" s="143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119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</row>
    <row r="157" spans="1:80" x14ac:dyDescent="0.25">
      <c r="A157" s="95"/>
      <c r="B157" s="143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119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</row>
    <row r="158" spans="1:80" x14ac:dyDescent="0.25">
      <c r="A158" s="95"/>
      <c r="B158" s="143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119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</row>
    <row r="159" spans="1:80" x14ac:dyDescent="0.25">
      <c r="A159" s="95"/>
      <c r="B159" s="143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119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</row>
    <row r="160" spans="1:80" x14ac:dyDescent="0.25">
      <c r="A160" s="95"/>
      <c r="B160" s="143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119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</row>
    <row r="161" spans="1:80" x14ac:dyDescent="0.25">
      <c r="A161" s="95"/>
      <c r="B161" s="143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119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</row>
    <row r="162" spans="1:80" x14ac:dyDescent="0.25">
      <c r="A162" s="95"/>
      <c r="B162" s="143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119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</row>
    <row r="163" spans="1:80" x14ac:dyDescent="0.25">
      <c r="A163" s="95"/>
      <c r="B163" s="143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119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</row>
    <row r="164" spans="1:80" x14ac:dyDescent="0.25">
      <c r="A164" s="95"/>
      <c r="B164" s="143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119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</row>
    <row r="165" spans="1:80" x14ac:dyDescent="0.25">
      <c r="A165" s="95"/>
      <c r="B165" s="143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119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</row>
    <row r="166" spans="1:80" x14ac:dyDescent="0.25">
      <c r="A166" s="95"/>
      <c r="B166" s="143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119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</row>
    <row r="167" spans="1:80" x14ac:dyDescent="0.25">
      <c r="A167" s="95"/>
      <c r="B167" s="143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119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</row>
    <row r="168" spans="1:80" x14ac:dyDescent="0.25">
      <c r="A168" s="95"/>
      <c r="B168" s="143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119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</row>
    <row r="169" spans="1:80" x14ac:dyDescent="0.25">
      <c r="A169" s="95"/>
      <c r="B169" s="143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119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</row>
    <row r="170" spans="1:80" x14ac:dyDescent="0.25">
      <c r="A170" s="95"/>
      <c r="B170" s="143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119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</row>
    <row r="171" spans="1:80" x14ac:dyDescent="0.25">
      <c r="A171" s="95"/>
      <c r="B171" s="143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119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</row>
    <row r="172" spans="1:80" x14ac:dyDescent="0.25">
      <c r="A172" s="95"/>
      <c r="B172" s="143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119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</row>
    <row r="173" spans="1:80" x14ac:dyDescent="0.25">
      <c r="A173" s="95"/>
      <c r="B173" s="143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119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</row>
    <row r="174" spans="1:80" x14ac:dyDescent="0.25">
      <c r="A174" s="95"/>
      <c r="B174" s="143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119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</row>
    <row r="175" spans="1:80" x14ac:dyDescent="0.25">
      <c r="A175" s="95"/>
      <c r="B175" s="143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119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</row>
    <row r="176" spans="1:80" x14ac:dyDescent="0.25">
      <c r="A176" s="95"/>
      <c r="B176" s="143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119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</row>
    <row r="177" spans="1:80" x14ac:dyDescent="0.25">
      <c r="A177" s="95"/>
      <c r="B177" s="143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119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</row>
    <row r="178" spans="1:80" x14ac:dyDescent="0.25">
      <c r="A178" s="95"/>
      <c r="B178" s="143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119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</row>
    <row r="179" spans="1:80" x14ac:dyDescent="0.25">
      <c r="A179" s="95"/>
      <c r="B179" s="143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119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</row>
    <row r="180" spans="1:80" x14ac:dyDescent="0.25">
      <c r="A180" s="95"/>
      <c r="B180" s="143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119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</row>
    <row r="181" spans="1:80" x14ac:dyDescent="0.25">
      <c r="A181" s="95"/>
      <c r="B181" s="143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119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</row>
    <row r="182" spans="1:80" x14ac:dyDescent="0.25">
      <c r="A182" s="95"/>
      <c r="B182" s="143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119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</row>
    <row r="183" spans="1:80" x14ac:dyDescent="0.25">
      <c r="A183" s="95"/>
      <c r="B183" s="143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119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</row>
    <row r="184" spans="1:80" x14ac:dyDescent="0.25">
      <c r="A184" s="95"/>
      <c r="B184" s="143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119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</row>
    <row r="185" spans="1:80" x14ac:dyDescent="0.25">
      <c r="A185" s="95"/>
      <c r="B185" s="143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119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</row>
    <row r="186" spans="1:80" x14ac:dyDescent="0.25">
      <c r="A186" s="95"/>
      <c r="B186" s="143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119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</row>
    <row r="187" spans="1:80" x14ac:dyDescent="0.25">
      <c r="A187" s="95"/>
      <c r="B187" s="143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119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</row>
    <row r="188" spans="1:80" x14ac:dyDescent="0.25">
      <c r="A188" s="95"/>
      <c r="B188" s="143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119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</row>
    <row r="189" spans="1:80" x14ac:dyDescent="0.25">
      <c r="A189" s="95"/>
      <c r="B189" s="143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119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</row>
    <row r="190" spans="1:80" x14ac:dyDescent="0.25">
      <c r="A190" s="95"/>
      <c r="B190" s="143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119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</row>
    <row r="191" spans="1:80" x14ac:dyDescent="0.25">
      <c r="A191" s="95"/>
      <c r="B191" s="143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119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</row>
    <row r="192" spans="1:80" x14ac:dyDescent="0.25">
      <c r="A192" s="95"/>
      <c r="B192" s="143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119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</row>
    <row r="193" spans="1:80" x14ac:dyDescent="0.25">
      <c r="A193" s="95"/>
      <c r="B193" s="143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119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</row>
    <row r="194" spans="1:80" x14ac:dyDescent="0.25">
      <c r="A194" s="95"/>
      <c r="B194" s="143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119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</row>
    <row r="195" spans="1:80" x14ac:dyDescent="0.25">
      <c r="A195" s="95"/>
      <c r="B195" s="143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119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</row>
    <row r="196" spans="1:80" x14ac:dyDescent="0.25">
      <c r="A196" s="95"/>
      <c r="B196" s="143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119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</row>
    <row r="197" spans="1:80" x14ac:dyDescent="0.25">
      <c r="A197" s="95"/>
      <c r="B197" s="143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119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</row>
    <row r="198" spans="1:80" x14ac:dyDescent="0.25">
      <c r="A198" s="95"/>
      <c r="B198" s="143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119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</row>
    <row r="199" spans="1:80" x14ac:dyDescent="0.25">
      <c r="A199" s="95"/>
      <c r="B199" s="143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119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</row>
    <row r="200" spans="1:80" x14ac:dyDescent="0.25">
      <c r="A200" s="95"/>
      <c r="B200" s="143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119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</row>
    <row r="201" spans="1:80" x14ac:dyDescent="0.25">
      <c r="A201" s="95"/>
      <c r="B201" s="143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119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</row>
    <row r="202" spans="1:80" x14ac:dyDescent="0.25">
      <c r="A202" s="95"/>
      <c r="B202" s="143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119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</row>
    <row r="203" spans="1:80" x14ac:dyDescent="0.25">
      <c r="A203" s="95"/>
      <c r="B203" s="143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119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</row>
    <row r="204" spans="1:80" x14ac:dyDescent="0.25">
      <c r="A204" s="95"/>
      <c r="B204" s="143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119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</row>
    <row r="205" spans="1:80" x14ac:dyDescent="0.25">
      <c r="A205" s="95"/>
      <c r="B205" s="143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119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</row>
    <row r="206" spans="1:80" x14ac:dyDescent="0.25">
      <c r="A206" s="95"/>
      <c r="B206" s="143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119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</row>
    <row r="207" spans="1:80" x14ac:dyDescent="0.25">
      <c r="A207" s="95"/>
      <c r="B207" s="143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119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</row>
    <row r="208" spans="1:80" x14ac:dyDescent="0.25">
      <c r="A208" s="95"/>
      <c r="B208" s="143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119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</row>
    <row r="209" spans="1:80" x14ac:dyDescent="0.25">
      <c r="A209" s="95"/>
      <c r="B209" s="143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119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</row>
    <row r="210" spans="1:80" x14ac:dyDescent="0.25">
      <c r="A210" s="95"/>
      <c r="B210" s="143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119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</row>
    <row r="211" spans="1:80" x14ac:dyDescent="0.25">
      <c r="A211" s="95"/>
      <c r="B211" s="143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119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</row>
    <row r="212" spans="1:80" x14ac:dyDescent="0.25">
      <c r="A212" s="95"/>
      <c r="B212" s="143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119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</row>
    <row r="213" spans="1:80" x14ac:dyDescent="0.25">
      <c r="A213" s="95"/>
      <c r="B213" s="143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119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</row>
    <row r="214" spans="1:80" x14ac:dyDescent="0.25">
      <c r="A214" s="95"/>
      <c r="B214" s="143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119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</row>
    <row r="215" spans="1:80" x14ac:dyDescent="0.25">
      <c r="A215" s="95"/>
      <c r="B215" s="143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119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</row>
    <row r="216" spans="1:80" x14ac:dyDescent="0.25">
      <c r="A216" s="95"/>
      <c r="B216" s="143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119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</row>
    <row r="217" spans="1:80" x14ac:dyDescent="0.25">
      <c r="A217" s="95"/>
      <c r="B217" s="143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119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</row>
    <row r="218" spans="1:80" x14ac:dyDescent="0.25">
      <c r="A218" s="95"/>
      <c r="B218" s="143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119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</row>
    <row r="219" spans="1:80" x14ac:dyDescent="0.25">
      <c r="A219" s="95"/>
      <c r="B219" s="143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119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</row>
    <row r="220" spans="1:80" x14ac:dyDescent="0.25">
      <c r="A220" s="95"/>
      <c r="B220" s="143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119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</row>
    <row r="221" spans="1:80" x14ac:dyDescent="0.25">
      <c r="A221" s="95"/>
      <c r="B221" s="143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119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</row>
    <row r="222" spans="1:80" x14ac:dyDescent="0.25">
      <c r="A222" s="95"/>
      <c r="B222" s="143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119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</row>
    <row r="223" spans="1:80" x14ac:dyDescent="0.25">
      <c r="A223" s="95"/>
      <c r="B223" s="143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119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</row>
    <row r="224" spans="1:80" x14ac:dyDescent="0.25">
      <c r="A224" s="95"/>
      <c r="B224" s="143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119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</row>
    <row r="225" spans="1:80" x14ac:dyDescent="0.25">
      <c r="A225" s="95"/>
      <c r="B225" s="143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119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</row>
    <row r="226" spans="1:80" x14ac:dyDescent="0.25">
      <c r="A226" s="95"/>
      <c r="B226" s="143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119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</row>
    <row r="227" spans="1:80" x14ac:dyDescent="0.25">
      <c r="A227" s="95"/>
      <c r="B227" s="143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119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</row>
    <row r="228" spans="1:80" x14ac:dyDescent="0.25">
      <c r="A228" s="95"/>
      <c r="B228" s="143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119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</row>
    <row r="229" spans="1:80" x14ac:dyDescent="0.25">
      <c r="A229" s="95"/>
      <c r="B229" s="143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119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</row>
    <row r="230" spans="1:80" x14ac:dyDescent="0.25">
      <c r="A230" s="95"/>
      <c r="B230" s="143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119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</row>
    <row r="231" spans="1:80" x14ac:dyDescent="0.25">
      <c r="A231" s="95"/>
      <c r="B231" s="143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119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</row>
    <row r="232" spans="1:80" x14ac:dyDescent="0.25">
      <c r="A232" s="95"/>
      <c r="B232" s="143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119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</row>
    <row r="233" spans="1:80" x14ac:dyDescent="0.25">
      <c r="A233" s="95"/>
      <c r="B233" s="143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119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</row>
    <row r="234" spans="1:80" x14ac:dyDescent="0.25">
      <c r="A234" s="95"/>
      <c r="B234" s="143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119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</row>
    <row r="235" spans="1:80" x14ac:dyDescent="0.25">
      <c r="A235" s="95"/>
      <c r="B235" s="143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119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</row>
    <row r="236" spans="1:80" x14ac:dyDescent="0.25">
      <c r="A236" s="95"/>
      <c r="B236" s="143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119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</row>
    <row r="237" spans="1:80" x14ac:dyDescent="0.25">
      <c r="A237" s="95"/>
      <c r="B237" s="143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119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</row>
    <row r="238" spans="1:80" x14ac:dyDescent="0.25">
      <c r="A238" s="95"/>
      <c r="B238" s="143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119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</row>
    <row r="239" spans="1:80" x14ac:dyDescent="0.25">
      <c r="A239" s="95"/>
      <c r="B239" s="143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119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</row>
    <row r="240" spans="1:80" x14ac:dyDescent="0.25">
      <c r="A240" s="95"/>
      <c r="B240" s="143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119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</row>
    <row r="241" spans="1:80" x14ac:dyDescent="0.25">
      <c r="A241" s="95"/>
      <c r="B241" s="143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119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</row>
    <row r="242" spans="1:80" x14ac:dyDescent="0.25">
      <c r="A242" s="95"/>
      <c r="B242" s="143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119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</row>
    <row r="243" spans="1:80" x14ac:dyDescent="0.25">
      <c r="A243" s="95"/>
      <c r="B243" s="143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119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</row>
    <row r="244" spans="1:80" x14ac:dyDescent="0.25">
      <c r="A244" s="95"/>
      <c r="B244" s="143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119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</row>
    <row r="245" spans="1:80" x14ac:dyDescent="0.25">
      <c r="A245" s="95"/>
      <c r="B245" s="143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119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</row>
    <row r="246" spans="1:80" x14ac:dyDescent="0.25">
      <c r="A246" s="95"/>
      <c r="B246" s="143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119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</row>
    <row r="247" spans="1:80" x14ac:dyDescent="0.25">
      <c r="A247" s="95"/>
      <c r="B247" s="143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119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</row>
    <row r="248" spans="1:80" x14ac:dyDescent="0.25">
      <c r="A248" s="95"/>
      <c r="B248" s="143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119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</row>
    <row r="249" spans="1:80" x14ac:dyDescent="0.25">
      <c r="A249" s="95"/>
      <c r="B249" s="143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119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</row>
    <row r="250" spans="1:80" x14ac:dyDescent="0.25">
      <c r="A250" s="95"/>
      <c r="B250" s="143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119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</row>
    <row r="251" spans="1:80" x14ac:dyDescent="0.25">
      <c r="A251" s="95"/>
      <c r="B251" s="143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119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</row>
    <row r="252" spans="1:80" x14ac:dyDescent="0.25">
      <c r="A252" s="95"/>
      <c r="B252" s="143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119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</row>
    <row r="253" spans="1:80" x14ac:dyDescent="0.25">
      <c r="A253" s="95"/>
      <c r="B253" s="143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119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</row>
    <row r="254" spans="1:80" x14ac:dyDescent="0.25">
      <c r="A254" s="95"/>
      <c r="B254" s="143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119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</row>
  </sheetData>
  <sheetProtection sheet="1" objects="1" scenarios="1"/>
  <mergeCells count="52">
    <mergeCell ref="AY1:AY61"/>
    <mergeCell ref="C6:AN6"/>
    <mergeCell ref="R8:AM8"/>
    <mergeCell ref="U10:AN10"/>
    <mergeCell ref="I14:AB14"/>
    <mergeCell ref="AC14:AD14"/>
    <mergeCell ref="AE14:AM14"/>
    <mergeCell ref="F16:T16"/>
    <mergeCell ref="AA16:AE16"/>
    <mergeCell ref="F18:T18"/>
    <mergeCell ref="AA18:AE18"/>
    <mergeCell ref="F20:T20"/>
    <mergeCell ref="Y20:AM20"/>
    <mergeCell ref="I22:AM22"/>
    <mergeCell ref="S27:T28"/>
    <mergeCell ref="U27:AC28"/>
    <mergeCell ref="AD27:AJ28"/>
    <mergeCell ref="AK27:AM28"/>
    <mergeCell ref="AN27:AN28"/>
    <mergeCell ref="S29:AC30"/>
    <mergeCell ref="AD29:AJ30"/>
    <mergeCell ref="AK29:AM30"/>
    <mergeCell ref="S32:T32"/>
    <mergeCell ref="U32:AC32"/>
    <mergeCell ref="AK32:AM32"/>
    <mergeCell ref="S33:AC34"/>
    <mergeCell ref="AD33:AJ34"/>
    <mergeCell ref="AK33:AM34"/>
    <mergeCell ref="S36:T36"/>
    <mergeCell ref="U36:AC36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I55:P55"/>
    <mergeCell ref="AA55:AH55"/>
    <mergeCell ref="V57:AH60"/>
    <mergeCell ref="S48:AM48"/>
    <mergeCell ref="S49:AM49"/>
    <mergeCell ref="S50:AM50"/>
    <mergeCell ref="S51:AM51"/>
    <mergeCell ref="S52:AM52"/>
    <mergeCell ref="S53:AM53"/>
  </mergeCells>
  <conditionalFormatting sqref="AN27:AN28">
    <cfRule type="cellIs" dxfId="21" priority="10" operator="equal">
      <formula>1</formula>
    </cfRule>
    <cfRule type="cellIs" dxfId="20" priority="11" operator="equal">
      <formula>0</formula>
    </cfRule>
  </conditionalFormatting>
  <conditionalFormatting sqref="AN32">
    <cfRule type="cellIs" dxfId="19" priority="8" operator="equal">
      <formula>1</formula>
    </cfRule>
    <cfRule type="cellIs" dxfId="18" priority="9" operator="equal">
      <formula>0</formula>
    </cfRule>
  </conditionalFormatting>
  <conditionalFormatting sqref="AN36">
    <cfRule type="cellIs" dxfId="17" priority="6" operator="equal">
      <formula>1</formula>
    </cfRule>
    <cfRule type="cellIs" dxfId="16" priority="7" operator="equal">
      <formula>0</formula>
    </cfRule>
  </conditionalFormatting>
  <conditionalFormatting sqref="AN40">
    <cfRule type="cellIs" dxfId="15" priority="4" operator="equal">
      <formula>1</formula>
    </cfRule>
    <cfRule type="cellIs" dxfId="14" priority="5" operator="equal">
      <formula>0</formula>
    </cfRule>
  </conditionalFormatting>
  <conditionalFormatting sqref="AU10:AU11">
    <cfRule type="cellIs" dxfId="13" priority="3" operator="equal">
      <formula>3</formula>
    </cfRule>
  </conditionalFormatting>
  <conditionalFormatting sqref="AX10:AX11">
    <cfRule type="cellIs" dxfId="12" priority="2" operator="equal">
      <formula>1</formula>
    </cfRule>
  </conditionalFormatting>
  <conditionalFormatting sqref="BA10:BA11">
    <cfRule type="cellIs" dxfId="11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9" tint="0.39997558519241921"/>
  </sheetPr>
  <dimension ref="A1:EX254"/>
  <sheetViews>
    <sheetView showGridLines="0" showRowColHeaders="0" tabSelected="1" zoomScaleNormal="100" workbookViewId="0">
      <selection activeCell="AO36" sqref="AO36"/>
    </sheetView>
  </sheetViews>
  <sheetFormatPr defaultRowHeight="15" x14ac:dyDescent="0.25"/>
  <cols>
    <col min="1" max="1" width="2.85546875" style="102" customWidth="1"/>
    <col min="2" max="2" width="3.7109375" style="144" hidden="1" customWidth="1"/>
    <col min="3" max="40" width="2.5703125" style="102" customWidth="1"/>
    <col min="41" max="49" width="9.140625" style="102"/>
    <col min="50" max="50" width="5" style="102" customWidth="1"/>
    <col min="51" max="51" width="6" customWidth="1"/>
    <col min="52" max="52" width="4.5703125" style="102" customWidth="1"/>
    <col min="53" max="56" width="9.140625" style="102"/>
    <col min="57" max="57" width="0" style="102" hidden="1" customWidth="1"/>
    <col min="58" max="16384" width="9.140625" style="102"/>
  </cols>
  <sheetData>
    <row r="1" spans="1:154" ht="12" customHeight="1" x14ac:dyDescent="0.25">
      <c r="A1" s="95"/>
      <c r="B1" s="141"/>
      <c r="C1" s="97" t="s">
        <v>0</v>
      </c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0" t="s">
        <v>1</v>
      </c>
      <c r="Q1" s="99"/>
      <c r="R1" s="99"/>
      <c r="S1" s="99"/>
      <c r="T1" s="99"/>
      <c r="U1" s="99"/>
      <c r="V1" s="99"/>
      <c r="W1" s="99"/>
      <c r="X1" s="98"/>
      <c r="Y1" s="98"/>
      <c r="Z1" s="98"/>
      <c r="AA1" s="98"/>
      <c r="AB1" s="98"/>
      <c r="AC1" s="98"/>
      <c r="AD1" s="98"/>
      <c r="AE1" s="98"/>
      <c r="AF1" s="101" t="s">
        <v>50</v>
      </c>
      <c r="AG1" s="98"/>
      <c r="AH1" s="98"/>
      <c r="AI1" s="98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241" t="s">
        <v>5</v>
      </c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</row>
    <row r="2" spans="1:154" ht="12" customHeight="1" x14ac:dyDescent="0.25">
      <c r="A2" s="95"/>
      <c r="B2" s="141"/>
      <c r="C2" s="105" t="s">
        <v>3</v>
      </c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100" t="s">
        <v>4</v>
      </c>
      <c r="Q2" s="99"/>
      <c r="R2" s="99"/>
      <c r="S2" s="99"/>
      <c r="T2" s="99"/>
      <c r="U2" s="99"/>
      <c r="V2" s="99"/>
      <c r="W2" s="99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241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</row>
    <row r="3" spans="1:154" ht="12" customHeight="1" x14ac:dyDescent="0.25">
      <c r="A3" s="95"/>
      <c r="B3" s="141"/>
      <c r="C3" s="105" t="s">
        <v>6</v>
      </c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241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</row>
    <row r="4" spans="1:154" ht="1.5" customHeight="1" x14ac:dyDescent="0.25">
      <c r="A4" s="95"/>
      <c r="B4" s="141"/>
      <c r="C4" s="106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241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</row>
    <row r="5" spans="1:154" ht="1.5" customHeight="1" x14ac:dyDescent="0.25">
      <c r="A5" s="95"/>
      <c r="B5" s="141"/>
      <c r="C5" s="106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241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</row>
    <row r="6" spans="1:154" ht="15" customHeight="1" x14ac:dyDescent="0.25">
      <c r="A6" s="95"/>
      <c r="B6" s="141"/>
      <c r="C6" s="286" t="s">
        <v>66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241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</row>
    <row r="7" spans="1:154" ht="2.25" customHeight="1" x14ac:dyDescent="0.25">
      <c r="A7" s="95"/>
      <c r="B7" s="141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09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241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</row>
    <row r="8" spans="1:154" ht="21" customHeight="1" x14ac:dyDescent="0.35">
      <c r="A8" s="95"/>
      <c r="B8" s="141"/>
      <c r="C8" s="111" t="s">
        <v>7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R8" s="287" t="str">
        <f>IF('A - DEFINICE SD'!S7&lt;&gt;"",'A - DEFINICE SD'!S7,"")</f>
        <v/>
      </c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109"/>
      <c r="AO8" s="103"/>
      <c r="AP8" s="112" t="s">
        <v>52</v>
      </c>
      <c r="AQ8" s="103"/>
      <c r="AR8" s="103"/>
      <c r="AS8" s="103"/>
      <c r="AT8" s="103"/>
      <c r="AU8" s="103"/>
      <c r="AV8" s="103"/>
      <c r="AW8" s="103"/>
      <c r="AX8" s="103"/>
      <c r="AY8" s="241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</row>
    <row r="9" spans="1:154" ht="6.75" customHeight="1" x14ac:dyDescent="0.25">
      <c r="A9" s="95"/>
      <c r="B9" s="141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09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241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</row>
    <row r="10" spans="1:154" customFormat="1" ht="12" customHeight="1" x14ac:dyDescent="0.25">
      <c r="A10" s="95"/>
      <c r="B10" s="142"/>
      <c r="C10" s="114" t="s">
        <v>8</v>
      </c>
      <c r="D10" s="114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288" t="str">
        <f>IF('A - DEFINICE SD'!U9&lt;&gt;"",'A - DEFINICE SD'!U9,"")</f>
        <v/>
      </c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90"/>
      <c r="AO10" s="116"/>
      <c r="AP10" s="117"/>
      <c r="AQ10" s="117"/>
      <c r="AR10" s="117"/>
      <c r="AS10" s="117"/>
      <c r="AT10" s="117"/>
      <c r="AU10" s="118">
        <f>$AU$2</f>
        <v>0</v>
      </c>
      <c r="AV10" s="117"/>
      <c r="AW10" s="117"/>
      <c r="AX10" s="118">
        <f>$AX$2</f>
        <v>0</v>
      </c>
      <c r="AY10" s="241"/>
      <c r="AZ10" s="119"/>
      <c r="BA10" s="120">
        <f>$BA$2</f>
        <v>0</v>
      </c>
      <c r="BB10" s="119"/>
      <c r="BC10" s="95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</row>
    <row r="11" spans="1:154" customFormat="1" ht="6" customHeight="1" x14ac:dyDescent="0.25">
      <c r="A11" s="95"/>
      <c r="B11" s="142"/>
      <c r="C11" s="121"/>
      <c r="D11" s="121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16"/>
      <c r="AP11" s="117"/>
      <c r="AQ11" s="117"/>
      <c r="AR11" s="117"/>
      <c r="AS11" s="117"/>
      <c r="AT11" s="117"/>
      <c r="AU11" s="118">
        <f>$AU$2</f>
        <v>0</v>
      </c>
      <c r="AV11" s="117"/>
      <c r="AW11" s="117"/>
      <c r="AX11" s="118">
        <f>$AX$2</f>
        <v>0</v>
      </c>
      <c r="AY11" s="241"/>
      <c r="AZ11" s="119"/>
      <c r="BA11" s="120">
        <f>$BA$2</f>
        <v>0</v>
      </c>
      <c r="BB11" s="119"/>
      <c r="BC11" s="95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</row>
    <row r="12" spans="1:154" ht="15" customHeight="1" x14ac:dyDescent="0.25">
      <c r="A12" s="95"/>
      <c r="B12" s="141"/>
      <c r="C12" s="124" t="s">
        <v>9</v>
      </c>
      <c r="D12" s="109"/>
      <c r="E12" s="109"/>
      <c r="F12" s="109"/>
      <c r="G12" s="109"/>
      <c r="H12" s="109"/>
      <c r="I12" s="109"/>
      <c r="J12" s="109"/>
      <c r="K12" s="109"/>
      <c r="L12" s="125" t="s">
        <v>246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241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</row>
    <row r="13" spans="1:154" ht="2.25" customHeight="1" x14ac:dyDescent="0.25">
      <c r="A13" s="95"/>
      <c r="B13" s="141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09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241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</row>
    <row r="14" spans="1:154" ht="17.25" customHeight="1" x14ac:dyDescent="0.25">
      <c r="A14" s="95"/>
      <c r="B14" s="141"/>
      <c r="C14" s="126" t="s">
        <v>10</v>
      </c>
      <c r="D14" s="100"/>
      <c r="E14" s="100"/>
      <c r="F14" s="100"/>
      <c r="G14" s="100"/>
      <c r="H14" s="100"/>
      <c r="I14" s="291" t="str">
        <f>IF('A - DEFINICE SD'!J13&lt;&gt;"",'A - DEFINICE SD'!J13,"")</f>
        <v/>
      </c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2"/>
      <c r="AD14" s="292"/>
      <c r="AE14" s="291" t="str">
        <f>IF('A - DEFINICE SD'!AF13&lt;&gt;"",'A - DEFINICE SD'!AF13,"")</f>
        <v/>
      </c>
      <c r="AF14" s="291"/>
      <c r="AG14" s="291"/>
      <c r="AH14" s="291"/>
      <c r="AI14" s="291"/>
      <c r="AJ14" s="291"/>
      <c r="AK14" s="291"/>
      <c r="AL14" s="291"/>
      <c r="AM14" s="291"/>
      <c r="AN14" s="100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241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</row>
    <row r="15" spans="1:154" ht="2.25" customHeight="1" x14ac:dyDescent="0.25">
      <c r="A15" s="95"/>
      <c r="B15" s="141"/>
      <c r="C15" s="126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241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</row>
    <row r="16" spans="1:154" ht="17.25" customHeight="1" x14ac:dyDescent="0.25">
      <c r="A16" s="95"/>
      <c r="B16" s="141"/>
      <c r="C16" s="126" t="s">
        <v>12</v>
      </c>
      <c r="D16" s="100"/>
      <c r="E16" s="100"/>
      <c r="F16" s="291" t="str">
        <f>IF('A - DEFINICE SD'!G15&lt;&gt;"",'A - DEFINICE SD'!G15,"")</f>
        <v/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100"/>
      <c r="V16" s="126"/>
      <c r="W16" s="100"/>
      <c r="X16" s="100"/>
      <c r="Y16" s="100"/>
      <c r="Z16" s="100"/>
      <c r="AA16" s="291" t="str">
        <f>IF('A - DEFINICE SD'!AB15&lt;&gt;"",'A - DEFINICE SD'!AB15,"")</f>
        <v/>
      </c>
      <c r="AB16" s="291"/>
      <c r="AC16" s="291"/>
      <c r="AD16" s="291"/>
      <c r="AE16" s="291"/>
      <c r="AF16" s="100"/>
      <c r="AG16" s="100"/>
      <c r="AH16" s="100"/>
      <c r="AI16" s="100"/>
      <c r="AJ16" s="100"/>
      <c r="AK16" s="100"/>
      <c r="AL16" s="100"/>
      <c r="AM16" s="100"/>
      <c r="AN16" s="100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241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</row>
    <row r="17" spans="1:80" ht="2.25" customHeight="1" x14ac:dyDescent="0.25">
      <c r="A17" s="95"/>
      <c r="B17" s="141"/>
      <c r="C17" s="126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26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241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</row>
    <row r="18" spans="1:80" ht="17.25" customHeight="1" x14ac:dyDescent="0.25">
      <c r="A18" s="95"/>
      <c r="B18" s="141"/>
      <c r="C18" s="126" t="s">
        <v>14</v>
      </c>
      <c r="D18" s="100"/>
      <c r="E18" s="100"/>
      <c r="F18" s="291" t="str">
        <f>IF('A - DEFINICE SD'!G17&lt;&gt;"",'A - DEFINICE SD'!G17,"")</f>
        <v/>
      </c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100"/>
      <c r="V18" s="126" t="s">
        <v>15</v>
      </c>
      <c r="W18" s="100"/>
      <c r="X18" s="100"/>
      <c r="Y18" s="100"/>
      <c r="Z18" s="100"/>
      <c r="AA18" s="291" t="str">
        <f>IF('A - DEFINICE SD'!AB17&lt;&gt;"",'A - DEFINICE SD'!AB17,"")</f>
        <v/>
      </c>
      <c r="AB18" s="291"/>
      <c r="AC18" s="291"/>
      <c r="AD18" s="291"/>
      <c r="AE18" s="291"/>
      <c r="AF18" s="100"/>
      <c r="AG18" s="100"/>
      <c r="AH18" s="100"/>
      <c r="AI18" s="100"/>
      <c r="AJ18" s="100"/>
      <c r="AK18" s="100"/>
      <c r="AL18" s="100"/>
      <c r="AM18" s="100"/>
      <c r="AN18" s="100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241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</row>
    <row r="19" spans="1:80" ht="2.25" customHeight="1" x14ac:dyDescent="0.25">
      <c r="A19" s="95"/>
      <c r="B19" s="141"/>
      <c r="C19" s="126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241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</row>
    <row r="20" spans="1:80" ht="17.25" customHeight="1" x14ac:dyDescent="0.25">
      <c r="A20" s="95"/>
      <c r="B20" s="141"/>
      <c r="C20" s="126" t="s">
        <v>16</v>
      </c>
      <c r="D20" s="100"/>
      <c r="E20" s="100"/>
      <c r="F20" s="291" t="str">
        <f>IF('A - DEFINICE SD'!G19&lt;&gt;"",'A - DEFINICE SD'!G19,"")</f>
        <v/>
      </c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98"/>
      <c r="V20" s="127" t="s">
        <v>17</v>
      </c>
      <c r="W20" s="128"/>
      <c r="X20" s="129"/>
      <c r="Y20" s="293" t="str">
        <f>IF('A - DEFINICE SD'!Z19&lt;&gt;"",'A - DEFINICE SD'!Z19,"")</f>
        <v/>
      </c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100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241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</row>
    <row r="21" spans="1:80" ht="2.25" customHeight="1" x14ac:dyDescent="0.25">
      <c r="A21" s="95"/>
      <c r="B21" s="141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241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</row>
    <row r="22" spans="1:80" ht="17.25" customHeight="1" x14ac:dyDescent="0.25">
      <c r="A22" s="95"/>
      <c r="B22" s="141"/>
      <c r="C22" s="126" t="s">
        <v>18</v>
      </c>
      <c r="D22" s="100"/>
      <c r="E22" s="100"/>
      <c r="F22" s="100"/>
      <c r="G22" s="100"/>
      <c r="H22" s="100"/>
      <c r="I22" s="291" t="str">
        <f>IF('A - DEFINICE SD'!J21&lt;&gt;"",'A - DEFINICE SD'!J21,"")</f>
        <v/>
      </c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100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241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</row>
    <row r="23" spans="1:80" ht="3" customHeight="1" x14ac:dyDescent="0.25">
      <c r="A23" s="95"/>
      <c r="B23" s="141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241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</row>
    <row r="24" spans="1:80" x14ac:dyDescent="0.25">
      <c r="A24" s="95"/>
      <c r="B24" s="141"/>
      <c r="D24" s="130" t="s">
        <v>53</v>
      </c>
      <c r="E24" s="131"/>
      <c r="F24" s="131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241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</row>
    <row r="25" spans="1:80" x14ac:dyDescent="0.25">
      <c r="A25" s="95"/>
      <c r="B25" s="141"/>
      <c r="D25" s="130" t="s">
        <v>54</v>
      </c>
      <c r="E25" s="131"/>
      <c r="F25" s="131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241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</row>
    <row r="26" spans="1:80" ht="15.75" thickBot="1" x14ac:dyDescent="0.3">
      <c r="A26" s="95"/>
      <c r="B26" s="141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241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</row>
    <row r="27" spans="1:80" x14ac:dyDescent="0.25">
      <c r="A27" s="95"/>
      <c r="B27" s="141">
        <v>1</v>
      </c>
      <c r="S27" s="272" t="s">
        <v>55</v>
      </c>
      <c r="T27" s="273"/>
      <c r="U27" s="276" t="s">
        <v>56</v>
      </c>
      <c r="V27" s="276"/>
      <c r="W27" s="276"/>
      <c r="X27" s="276"/>
      <c r="Y27" s="276"/>
      <c r="Z27" s="276"/>
      <c r="AA27" s="276"/>
      <c r="AB27" s="276"/>
      <c r="AC27" s="276"/>
      <c r="AD27" s="278"/>
      <c r="AE27" s="278"/>
      <c r="AF27" s="278"/>
      <c r="AG27" s="278"/>
      <c r="AH27" s="278"/>
      <c r="AI27" s="278"/>
      <c r="AJ27" s="278"/>
      <c r="AK27" s="280" t="s">
        <v>57</v>
      </c>
      <c r="AL27" s="280"/>
      <c r="AM27" s="281"/>
      <c r="AN27" s="294">
        <f>IF(B27&gt;1,IF(B27&lt;20,0,IF(AD29&lt;&gt;"",0,1)),1)</f>
        <v>1</v>
      </c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241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</row>
    <row r="28" spans="1:80" x14ac:dyDescent="0.25">
      <c r="A28" s="95"/>
      <c r="B28" s="141"/>
      <c r="S28" s="274"/>
      <c r="T28" s="275"/>
      <c r="U28" s="277"/>
      <c r="V28" s="277"/>
      <c r="W28" s="277"/>
      <c r="X28" s="277"/>
      <c r="Y28" s="277"/>
      <c r="Z28" s="277"/>
      <c r="AA28" s="277"/>
      <c r="AB28" s="277"/>
      <c r="AC28" s="277"/>
      <c r="AD28" s="279"/>
      <c r="AE28" s="279"/>
      <c r="AF28" s="279"/>
      <c r="AG28" s="279"/>
      <c r="AH28" s="279"/>
      <c r="AI28" s="279"/>
      <c r="AJ28" s="279"/>
      <c r="AK28" s="282"/>
      <c r="AL28" s="282"/>
      <c r="AM28" s="283"/>
      <c r="AN28" s="294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241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</row>
    <row r="29" spans="1:80" ht="15" customHeight="1" x14ac:dyDescent="0.25">
      <c r="A29" s="95"/>
      <c r="B29" s="141"/>
      <c r="S29" s="295" t="str">
        <f>IF(B27=20,"ATYP zadejte ručně odstín RAL",IF(AD29&lt;&gt;"","Smažte ručně zadanou hodnotu RAL",""))</f>
        <v/>
      </c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63"/>
      <c r="AE29" s="263"/>
      <c r="AF29" s="263"/>
      <c r="AG29" s="263"/>
      <c r="AH29" s="263"/>
      <c r="AI29" s="263"/>
      <c r="AJ29" s="263"/>
      <c r="AK29" s="265" t="str">
        <f>IF(B27=20,"RAL","")</f>
        <v/>
      </c>
      <c r="AL29" s="265"/>
      <c r="AM29" s="266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241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</row>
    <row r="30" spans="1:80" ht="15" customHeight="1" thickBot="1" x14ac:dyDescent="0.3">
      <c r="A30" s="95"/>
      <c r="B30" s="141"/>
      <c r="S30" s="297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64"/>
      <c r="AE30" s="264"/>
      <c r="AF30" s="264"/>
      <c r="AG30" s="264"/>
      <c r="AH30" s="264"/>
      <c r="AI30" s="264"/>
      <c r="AJ30" s="264"/>
      <c r="AK30" s="267"/>
      <c r="AL30" s="267"/>
      <c r="AM30" s="268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241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</row>
    <row r="31" spans="1:80" ht="5.25" customHeight="1" thickBot="1" x14ac:dyDescent="0.3">
      <c r="A31" s="95"/>
      <c r="B31" s="141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241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</row>
    <row r="32" spans="1:80" ht="26.25" x14ac:dyDescent="0.25">
      <c r="A32" s="95"/>
      <c r="B32" s="141">
        <v>1</v>
      </c>
      <c r="S32" s="284" t="s">
        <v>58</v>
      </c>
      <c r="T32" s="285"/>
      <c r="U32" s="271" t="s">
        <v>59</v>
      </c>
      <c r="V32" s="271"/>
      <c r="W32" s="271"/>
      <c r="X32" s="271"/>
      <c r="Y32" s="271"/>
      <c r="Z32" s="271"/>
      <c r="AA32" s="271"/>
      <c r="AB32" s="271"/>
      <c r="AC32" s="271"/>
      <c r="AD32" s="133"/>
      <c r="AE32" s="133"/>
      <c r="AF32" s="133"/>
      <c r="AG32" s="133"/>
      <c r="AH32" s="133"/>
      <c r="AI32" s="133"/>
      <c r="AJ32" s="133"/>
      <c r="AK32" s="257" t="s">
        <v>57</v>
      </c>
      <c r="AL32" s="257"/>
      <c r="AM32" s="258"/>
      <c r="AN32" s="134">
        <f>IF(B32&gt;1,IF(B32&lt;20,0,IF(AD33&lt;&gt;"",0,1)),1)</f>
        <v>1</v>
      </c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241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</row>
    <row r="33" spans="1:80" ht="15" customHeight="1" x14ac:dyDescent="0.25">
      <c r="A33" s="95"/>
      <c r="B33" s="141"/>
      <c r="S33" s="295" t="str">
        <f>IF(B32=20,"ATYP zadejte ručně odstín RAL",IF(AD33&lt;&gt;"","Smažte ručně zadanou hodnotu RAL",""))</f>
        <v/>
      </c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63"/>
      <c r="AE33" s="263"/>
      <c r="AF33" s="263"/>
      <c r="AG33" s="263"/>
      <c r="AH33" s="263"/>
      <c r="AI33" s="263"/>
      <c r="AJ33" s="263"/>
      <c r="AK33" s="265" t="str">
        <f>IF(B32=20,"RAL","")</f>
        <v/>
      </c>
      <c r="AL33" s="265"/>
      <c r="AM33" s="266"/>
      <c r="AN33" s="134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241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</row>
    <row r="34" spans="1:80" ht="15" customHeight="1" thickBot="1" x14ac:dyDescent="0.3">
      <c r="A34" s="95"/>
      <c r="B34" s="141"/>
      <c r="S34" s="297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64"/>
      <c r="AE34" s="264"/>
      <c r="AF34" s="264"/>
      <c r="AG34" s="264"/>
      <c r="AH34" s="264"/>
      <c r="AI34" s="264"/>
      <c r="AJ34" s="264"/>
      <c r="AK34" s="267"/>
      <c r="AL34" s="267"/>
      <c r="AM34" s="268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241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</row>
    <row r="35" spans="1:80" ht="6" customHeight="1" thickBot="1" x14ac:dyDescent="0.3">
      <c r="A35" s="95"/>
      <c r="B35" s="141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241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</row>
    <row r="36" spans="1:80" ht="26.25" x14ac:dyDescent="0.25">
      <c r="A36" s="95"/>
      <c r="B36" s="141">
        <v>19</v>
      </c>
      <c r="S36" s="254" t="s">
        <v>60</v>
      </c>
      <c r="T36" s="255"/>
      <c r="U36" s="256" t="s">
        <v>61</v>
      </c>
      <c r="V36" s="256"/>
      <c r="W36" s="256"/>
      <c r="X36" s="256"/>
      <c r="Y36" s="256"/>
      <c r="Z36" s="256"/>
      <c r="AA36" s="256"/>
      <c r="AB36" s="256"/>
      <c r="AC36" s="256"/>
      <c r="AD36" s="133"/>
      <c r="AE36" s="133"/>
      <c r="AF36" s="133"/>
      <c r="AG36" s="133"/>
      <c r="AH36" s="133"/>
      <c r="AI36" s="133"/>
      <c r="AJ36" s="133"/>
      <c r="AK36" s="257" t="s">
        <v>57</v>
      </c>
      <c r="AL36" s="257"/>
      <c r="AM36" s="258"/>
      <c r="AN36" s="134">
        <f>IF(B36&gt;1,IF(B36&lt;20,0,IF(AD37&lt;&gt;"",0,1)),1)</f>
        <v>0</v>
      </c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241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</row>
    <row r="37" spans="1:80" ht="15" customHeight="1" x14ac:dyDescent="0.25">
      <c r="A37" s="95"/>
      <c r="B37" s="141"/>
      <c r="S37" s="295" t="str">
        <f>IF(B36=20,"ATYP zadejte ručně odstín RAL",IF(AD37&lt;&gt;"","Smažte ručně zadanou hodnotu RAL",""))</f>
        <v/>
      </c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63"/>
      <c r="AE37" s="263"/>
      <c r="AF37" s="263"/>
      <c r="AG37" s="263"/>
      <c r="AH37" s="263"/>
      <c r="AI37" s="263"/>
      <c r="AJ37" s="263"/>
      <c r="AK37" s="265" t="str">
        <f>IF(B36=20,"RAL","")</f>
        <v/>
      </c>
      <c r="AL37" s="265"/>
      <c r="AM37" s="266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241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</row>
    <row r="38" spans="1:80" ht="15" customHeight="1" thickBot="1" x14ac:dyDescent="0.3">
      <c r="A38" s="95"/>
      <c r="B38" s="141"/>
      <c r="S38" s="297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64"/>
      <c r="AE38" s="264"/>
      <c r="AF38" s="264"/>
      <c r="AG38" s="264"/>
      <c r="AH38" s="264"/>
      <c r="AI38" s="264"/>
      <c r="AJ38" s="264"/>
      <c r="AK38" s="267"/>
      <c r="AL38" s="267"/>
      <c r="AM38" s="268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241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</row>
    <row r="39" spans="1:80" ht="6.75" customHeight="1" thickBot="1" x14ac:dyDescent="0.3">
      <c r="A39" s="95"/>
      <c r="B39" s="141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241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</row>
    <row r="40" spans="1:80" ht="26.25" x14ac:dyDescent="0.25">
      <c r="A40" s="95"/>
      <c r="B40" s="141">
        <v>19</v>
      </c>
      <c r="S40" s="269" t="s">
        <v>62</v>
      </c>
      <c r="T40" s="270"/>
      <c r="U40" s="271" t="s">
        <v>63</v>
      </c>
      <c r="V40" s="271"/>
      <c r="W40" s="271"/>
      <c r="X40" s="271"/>
      <c r="Y40" s="271"/>
      <c r="Z40" s="271"/>
      <c r="AA40" s="271"/>
      <c r="AB40" s="271"/>
      <c r="AC40" s="271"/>
      <c r="AD40" s="133"/>
      <c r="AE40" s="133"/>
      <c r="AF40" s="133"/>
      <c r="AG40" s="133"/>
      <c r="AH40" s="133"/>
      <c r="AI40" s="133"/>
      <c r="AJ40" s="133"/>
      <c r="AK40" s="257" t="s">
        <v>57</v>
      </c>
      <c r="AL40" s="257"/>
      <c r="AM40" s="258"/>
      <c r="AN40" s="134">
        <f>IF(B40&gt;1,IF(B40&lt;20,0,IF(AD41&lt;&gt;"",0,1)),1)</f>
        <v>0</v>
      </c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241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</row>
    <row r="41" spans="1:80" ht="15" customHeight="1" x14ac:dyDescent="0.25">
      <c r="A41" s="95"/>
      <c r="B41" s="141"/>
      <c r="S41" s="295" t="str">
        <f>IF(B40=20,"ATYP zadejte ručně odstín RAL",IF(AD41&lt;&gt;"","Smažte ručně zadanou hodnotu RAL",""))</f>
        <v/>
      </c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63"/>
      <c r="AE41" s="263"/>
      <c r="AF41" s="263"/>
      <c r="AG41" s="263"/>
      <c r="AH41" s="263"/>
      <c r="AI41" s="263"/>
      <c r="AJ41" s="263"/>
      <c r="AK41" s="265" t="str">
        <f>IF(B40=20,"RAL","")</f>
        <v/>
      </c>
      <c r="AL41" s="265"/>
      <c r="AM41" s="266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241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</row>
    <row r="42" spans="1:80" ht="15" customHeight="1" thickBot="1" x14ac:dyDescent="0.3">
      <c r="A42" s="95"/>
      <c r="B42" s="141"/>
      <c r="S42" s="297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64"/>
      <c r="AE42" s="264"/>
      <c r="AF42" s="264"/>
      <c r="AG42" s="264"/>
      <c r="AH42" s="264"/>
      <c r="AI42" s="264"/>
      <c r="AJ42" s="264"/>
      <c r="AK42" s="267"/>
      <c r="AL42" s="267"/>
      <c r="AM42" s="268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241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</row>
    <row r="43" spans="1:80" x14ac:dyDescent="0.25">
      <c r="A43" s="95"/>
      <c r="B43" s="141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241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</row>
    <row r="44" spans="1:80" x14ac:dyDescent="0.25">
      <c r="A44" s="95"/>
      <c r="B44" s="141"/>
      <c r="S44" s="102" t="s">
        <v>39</v>
      </c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241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</row>
    <row r="45" spans="1:80" x14ac:dyDescent="0.25">
      <c r="A45" s="95"/>
      <c r="B45" s="141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241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</row>
    <row r="46" spans="1:80" x14ac:dyDescent="0.25">
      <c r="A46" s="95"/>
      <c r="B46" s="141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241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</row>
    <row r="47" spans="1:80" x14ac:dyDescent="0.25">
      <c r="A47" s="95"/>
      <c r="B47" s="141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241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</row>
    <row r="48" spans="1:80" x14ac:dyDescent="0.25">
      <c r="A48" s="95"/>
      <c r="B48" s="141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241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</row>
    <row r="49" spans="1:80" x14ac:dyDescent="0.25">
      <c r="A49" s="95"/>
      <c r="B49" s="141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241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</row>
    <row r="50" spans="1:80" x14ac:dyDescent="0.25">
      <c r="A50" s="95"/>
      <c r="B50" s="141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241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</row>
    <row r="51" spans="1:80" x14ac:dyDescent="0.25">
      <c r="A51" s="95"/>
      <c r="B51" s="141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241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</row>
    <row r="52" spans="1:80" x14ac:dyDescent="0.25">
      <c r="A52" s="95"/>
      <c r="B52" s="141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241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</row>
    <row r="53" spans="1:80" x14ac:dyDescent="0.25">
      <c r="A53" s="95"/>
      <c r="B53" s="141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241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</row>
    <row r="54" spans="1:80" ht="15.75" thickBot="1" x14ac:dyDescent="0.3">
      <c r="A54" s="95"/>
      <c r="B54" s="141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241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</row>
    <row r="55" spans="1:80" ht="21" customHeight="1" thickBot="1" x14ac:dyDescent="0.3">
      <c r="A55" s="95"/>
      <c r="B55" s="141"/>
      <c r="C55" s="135" t="s">
        <v>46</v>
      </c>
      <c r="D55" s="136"/>
      <c r="E55" s="136"/>
      <c r="F55" s="136"/>
      <c r="G55" s="136"/>
      <c r="H55" s="136"/>
      <c r="I55" s="250" t="str">
        <f>IF('A - DEFINICE SD'!J68&lt;&gt;"",'A - DEFINICE SD'!J68,"")</f>
        <v/>
      </c>
      <c r="J55" s="250"/>
      <c r="K55" s="250"/>
      <c r="L55" s="250"/>
      <c r="M55" s="250"/>
      <c r="N55" s="250"/>
      <c r="O55" s="250"/>
      <c r="P55" s="251"/>
      <c r="Q55" s="109"/>
      <c r="R55" s="135" t="s">
        <v>47</v>
      </c>
      <c r="S55" s="136"/>
      <c r="T55" s="136"/>
      <c r="U55" s="136"/>
      <c r="V55" s="136"/>
      <c r="W55" s="136"/>
      <c r="X55" s="136"/>
      <c r="Y55" s="136"/>
      <c r="Z55" s="136"/>
      <c r="AA55" s="250" t="str">
        <f>IF('A - DEFINICE SD'!AB68&lt;&gt;"",'A - DEFINICE SD'!AB68,"")</f>
        <v/>
      </c>
      <c r="AB55" s="250"/>
      <c r="AC55" s="250"/>
      <c r="AD55" s="250"/>
      <c r="AE55" s="250"/>
      <c r="AF55" s="250"/>
      <c r="AG55" s="250"/>
      <c r="AH55" s="251"/>
      <c r="AI55" s="109"/>
      <c r="AJ55" s="109"/>
      <c r="AK55" s="109"/>
      <c r="AL55" s="109"/>
      <c r="AM55" s="109"/>
      <c r="AN55" s="109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241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</row>
    <row r="56" spans="1:80" ht="15" customHeight="1" x14ac:dyDescent="0.25">
      <c r="A56" s="95"/>
      <c r="B56" s="141"/>
      <c r="C56" s="125" t="s">
        <v>64</v>
      </c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241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</row>
    <row r="57" spans="1:80" ht="15" customHeight="1" x14ac:dyDescent="0.25">
      <c r="A57" s="95"/>
      <c r="B57" s="141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37" t="s">
        <v>48</v>
      </c>
      <c r="S57" s="109"/>
      <c r="T57" s="109"/>
      <c r="U57" s="109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109"/>
      <c r="AJ57" s="109"/>
      <c r="AK57" s="109"/>
      <c r="AL57" s="109"/>
      <c r="AM57" s="109"/>
      <c r="AN57" s="109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241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</row>
    <row r="58" spans="1:80" ht="15" customHeight="1" x14ac:dyDescent="0.25">
      <c r="A58" s="95"/>
      <c r="B58" s="141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241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</row>
    <row r="59" spans="1:80" ht="15" customHeight="1" x14ac:dyDescent="0.25">
      <c r="A59" s="95"/>
      <c r="B59" s="141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109"/>
      <c r="AJ59" s="109"/>
      <c r="AK59" s="109"/>
      <c r="AL59" s="109"/>
      <c r="AM59" s="109"/>
      <c r="AN59" s="109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241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</row>
    <row r="60" spans="1:80" ht="15" customHeight="1" x14ac:dyDescent="0.25">
      <c r="A60" s="95"/>
      <c r="B60" s="141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109"/>
      <c r="AJ60" s="109"/>
      <c r="AK60" s="109"/>
      <c r="AL60" s="109"/>
      <c r="AM60" s="109"/>
      <c r="AN60" s="109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241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</row>
    <row r="61" spans="1:80" x14ac:dyDescent="0.25">
      <c r="A61" s="95"/>
      <c r="B61" s="141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241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</row>
    <row r="62" spans="1:80" x14ac:dyDescent="0.25">
      <c r="A62" s="95"/>
      <c r="B62" s="143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138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</row>
    <row r="63" spans="1:80" x14ac:dyDescent="0.25">
      <c r="A63" s="95"/>
      <c r="B63" s="143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138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</row>
    <row r="64" spans="1:80" x14ac:dyDescent="0.25">
      <c r="A64" s="95"/>
      <c r="B64" s="143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138"/>
      <c r="AZ64" s="95"/>
      <c r="BA64" s="95"/>
      <c r="BB64" s="95"/>
      <c r="BC64" s="95"/>
      <c r="BD64" s="95"/>
      <c r="BE64" s="95">
        <v>1003</v>
      </c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</row>
    <row r="65" spans="1:80" x14ac:dyDescent="0.25">
      <c r="A65" s="95"/>
      <c r="B65" s="143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138"/>
      <c r="AZ65" s="95"/>
      <c r="BA65" s="95"/>
      <c r="BB65" s="95"/>
      <c r="BC65" s="95"/>
      <c r="BD65" s="95"/>
      <c r="BE65" s="95">
        <v>1007</v>
      </c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</row>
    <row r="66" spans="1:80" x14ac:dyDescent="0.25">
      <c r="A66" s="95"/>
      <c r="B66" s="143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138"/>
      <c r="AZ66" s="95"/>
      <c r="BA66" s="95"/>
      <c r="BB66" s="95"/>
      <c r="BC66" s="95"/>
      <c r="BD66" s="95"/>
      <c r="BE66" s="95">
        <v>1016</v>
      </c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</row>
    <row r="67" spans="1:80" x14ac:dyDescent="0.25">
      <c r="A67" s="95"/>
      <c r="B67" s="143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138"/>
      <c r="AZ67" s="95"/>
      <c r="BA67" s="95"/>
      <c r="BB67" s="95"/>
      <c r="BC67" s="95"/>
      <c r="BD67" s="95"/>
      <c r="BE67" s="95">
        <v>1017</v>
      </c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</row>
    <row r="68" spans="1:80" x14ac:dyDescent="0.25">
      <c r="A68" s="95"/>
      <c r="B68" s="143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138"/>
      <c r="AZ68" s="95"/>
      <c r="BA68" s="95"/>
      <c r="BB68" s="95"/>
      <c r="BC68" s="95"/>
      <c r="BD68" s="95"/>
      <c r="BE68" s="95">
        <v>1018</v>
      </c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</row>
    <row r="69" spans="1:80" x14ac:dyDescent="0.25">
      <c r="A69" s="95"/>
      <c r="B69" s="143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138"/>
      <c r="AZ69" s="95"/>
      <c r="BA69" s="95"/>
      <c r="BB69" s="95"/>
      <c r="BC69" s="95"/>
      <c r="BD69" s="95"/>
      <c r="BE69" s="95">
        <v>2001</v>
      </c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</row>
    <row r="70" spans="1:80" x14ac:dyDescent="0.25">
      <c r="A70" s="95"/>
      <c r="B70" s="143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138"/>
      <c r="AZ70" s="95"/>
      <c r="BA70" s="95"/>
      <c r="BB70" s="95"/>
      <c r="BC70" s="95"/>
      <c r="BD70" s="95"/>
      <c r="BE70" s="95">
        <v>2002</v>
      </c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</row>
    <row r="71" spans="1:80" x14ac:dyDescent="0.25">
      <c r="A71" s="95"/>
      <c r="B71" s="143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138"/>
      <c r="AZ71" s="95"/>
      <c r="BA71" s="95"/>
      <c r="BB71" s="95"/>
      <c r="BC71" s="95"/>
      <c r="BD71" s="95"/>
      <c r="BE71" s="95">
        <v>2004</v>
      </c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</row>
    <row r="72" spans="1:80" x14ac:dyDescent="0.25">
      <c r="A72" s="95"/>
      <c r="B72" s="143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138"/>
      <c r="AZ72" s="95"/>
      <c r="BA72" s="95"/>
      <c r="BB72" s="95"/>
      <c r="BC72" s="95"/>
      <c r="BD72" s="95"/>
      <c r="BE72" s="95">
        <v>2008</v>
      </c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</row>
    <row r="73" spans="1:80" x14ac:dyDescent="0.25">
      <c r="A73" s="95"/>
      <c r="B73" s="143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138"/>
      <c r="AZ73" s="95"/>
      <c r="BA73" s="95"/>
      <c r="BB73" s="95"/>
      <c r="BC73" s="95"/>
      <c r="BD73" s="95"/>
      <c r="BE73" s="95">
        <v>5002</v>
      </c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</row>
    <row r="74" spans="1:80" x14ac:dyDescent="0.25">
      <c r="A74" s="95"/>
      <c r="B74" s="143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138"/>
      <c r="AZ74" s="95"/>
      <c r="BA74" s="95"/>
      <c r="BB74" s="95"/>
      <c r="BC74" s="95"/>
      <c r="BD74" s="95"/>
      <c r="BE74" s="95">
        <v>5007</v>
      </c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</row>
    <row r="75" spans="1:80" x14ac:dyDescent="0.25">
      <c r="A75" s="95"/>
      <c r="B75" s="143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139"/>
      <c r="AZ75" s="95"/>
      <c r="BA75" s="95"/>
      <c r="BB75" s="95"/>
      <c r="BC75" s="95"/>
      <c r="BD75" s="95"/>
      <c r="BE75" s="95">
        <v>5012</v>
      </c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</row>
    <row r="76" spans="1:80" x14ac:dyDescent="0.25">
      <c r="A76" s="95"/>
      <c r="B76" s="143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139"/>
      <c r="AZ76" s="95"/>
      <c r="BA76" s="95"/>
      <c r="BB76" s="95"/>
      <c r="BC76" s="95"/>
      <c r="BD76" s="95"/>
      <c r="BE76" s="95">
        <v>6017</v>
      </c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</row>
    <row r="77" spans="1:80" x14ac:dyDescent="0.25">
      <c r="A77" s="95"/>
      <c r="B77" s="143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139"/>
      <c r="AZ77" s="95"/>
      <c r="BA77" s="95"/>
      <c r="BB77" s="95"/>
      <c r="BC77" s="95"/>
      <c r="BD77" s="95"/>
      <c r="BE77" s="95">
        <v>6018</v>
      </c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</row>
    <row r="78" spans="1:80" x14ac:dyDescent="0.25">
      <c r="A78" s="95"/>
      <c r="B78" s="143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139"/>
      <c r="AZ78" s="95"/>
      <c r="BA78" s="95"/>
      <c r="BB78" s="95"/>
      <c r="BC78" s="95"/>
      <c r="BD78" s="95"/>
      <c r="BE78" s="95">
        <v>6019</v>
      </c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</row>
    <row r="79" spans="1:80" x14ac:dyDescent="0.25">
      <c r="A79" s="95"/>
      <c r="B79" s="143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139"/>
      <c r="AZ79" s="95"/>
      <c r="BA79" s="95"/>
      <c r="BB79" s="95"/>
      <c r="BC79" s="95"/>
      <c r="BD79" s="95"/>
      <c r="BE79" s="95">
        <v>9018</v>
      </c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</row>
    <row r="80" spans="1:80" x14ac:dyDescent="0.25">
      <c r="A80" s="95"/>
      <c r="B80" s="143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139"/>
      <c r="AZ80" s="95"/>
      <c r="BA80" s="95"/>
      <c r="BB80" s="95"/>
      <c r="BC80" s="95"/>
      <c r="BD80" s="95"/>
      <c r="BE80" s="95">
        <v>9001</v>
      </c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</row>
    <row r="81" spans="1:80" x14ac:dyDescent="0.25">
      <c r="A81" s="95"/>
      <c r="B81" s="143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139"/>
      <c r="AZ81" s="95"/>
      <c r="BA81" s="95"/>
      <c r="BB81" s="95"/>
      <c r="BC81" s="95"/>
      <c r="BD81" s="95"/>
      <c r="BE81" s="95">
        <v>9005</v>
      </c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</row>
    <row r="82" spans="1:80" x14ac:dyDescent="0.25">
      <c r="A82" s="95"/>
      <c r="B82" s="143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139"/>
      <c r="AZ82" s="95"/>
      <c r="BA82" s="95"/>
      <c r="BB82" s="95"/>
      <c r="BC82" s="95"/>
      <c r="BD82" s="95"/>
      <c r="BE82" s="95" t="s">
        <v>49</v>
      </c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</row>
    <row r="83" spans="1:80" x14ac:dyDescent="0.25">
      <c r="A83" s="95"/>
      <c r="B83" s="143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139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</row>
    <row r="84" spans="1:80" x14ac:dyDescent="0.25">
      <c r="A84" s="95"/>
      <c r="B84" s="143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139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</row>
    <row r="85" spans="1:80" x14ac:dyDescent="0.25">
      <c r="A85" s="95"/>
      <c r="B85" s="143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139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</row>
    <row r="86" spans="1:80" x14ac:dyDescent="0.25">
      <c r="A86" s="95"/>
      <c r="B86" s="143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139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</row>
    <row r="87" spans="1:80" x14ac:dyDescent="0.25">
      <c r="A87" s="95"/>
      <c r="B87" s="143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139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</row>
    <row r="88" spans="1:80" x14ac:dyDescent="0.25">
      <c r="A88" s="95"/>
      <c r="B88" s="143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139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</row>
    <row r="89" spans="1:80" x14ac:dyDescent="0.25">
      <c r="A89" s="95"/>
      <c r="B89" s="143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139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</row>
    <row r="90" spans="1:80" x14ac:dyDescent="0.25">
      <c r="A90" s="95"/>
      <c r="B90" s="143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139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</row>
    <row r="91" spans="1:80" x14ac:dyDescent="0.25">
      <c r="A91" s="95"/>
      <c r="B91" s="143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139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</row>
    <row r="92" spans="1:80" x14ac:dyDescent="0.25">
      <c r="A92" s="95"/>
      <c r="B92" s="143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139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</row>
    <row r="93" spans="1:80" x14ac:dyDescent="0.25">
      <c r="A93" s="95"/>
      <c r="B93" s="143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139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</row>
    <row r="94" spans="1:80" x14ac:dyDescent="0.25">
      <c r="A94" s="95"/>
      <c r="B94" s="143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139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</row>
    <row r="95" spans="1:80" x14ac:dyDescent="0.25">
      <c r="A95" s="95"/>
      <c r="B95" s="143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139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</row>
    <row r="96" spans="1:80" x14ac:dyDescent="0.25">
      <c r="A96" s="95"/>
      <c r="B96" s="143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139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</row>
    <row r="97" spans="1:80" x14ac:dyDescent="0.25">
      <c r="A97" s="95"/>
      <c r="B97" s="143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139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</row>
    <row r="98" spans="1:80" x14ac:dyDescent="0.25">
      <c r="A98" s="95"/>
      <c r="B98" s="143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139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</row>
    <row r="99" spans="1:80" x14ac:dyDescent="0.25">
      <c r="A99" s="95"/>
      <c r="B99" s="143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139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</row>
    <row r="100" spans="1:80" x14ac:dyDescent="0.25">
      <c r="A100" s="95"/>
      <c r="B100" s="143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139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</row>
    <row r="101" spans="1:80" x14ac:dyDescent="0.25">
      <c r="A101" s="95"/>
      <c r="B101" s="143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139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</row>
    <row r="102" spans="1:80" x14ac:dyDescent="0.25">
      <c r="A102" s="95"/>
      <c r="B102" s="143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139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</row>
    <row r="103" spans="1:80" x14ac:dyDescent="0.25">
      <c r="A103" s="95"/>
      <c r="B103" s="143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139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</row>
    <row r="104" spans="1:80" x14ac:dyDescent="0.25">
      <c r="A104" s="95"/>
      <c r="B104" s="143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139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</row>
    <row r="105" spans="1:80" x14ac:dyDescent="0.25">
      <c r="A105" s="95"/>
      <c r="B105" s="143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139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</row>
    <row r="106" spans="1:80" x14ac:dyDescent="0.25">
      <c r="A106" s="95"/>
      <c r="B106" s="143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139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</row>
    <row r="107" spans="1:80" x14ac:dyDescent="0.25">
      <c r="A107" s="95"/>
      <c r="B107" s="143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139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</row>
    <row r="108" spans="1:80" x14ac:dyDescent="0.25">
      <c r="A108" s="95"/>
      <c r="B108" s="143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139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</row>
    <row r="109" spans="1:80" x14ac:dyDescent="0.25">
      <c r="A109" s="95"/>
      <c r="B109" s="143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139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</row>
    <row r="110" spans="1:80" x14ac:dyDescent="0.25">
      <c r="A110" s="95"/>
      <c r="B110" s="143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139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</row>
    <row r="111" spans="1:80" x14ac:dyDescent="0.25">
      <c r="A111" s="95"/>
      <c r="B111" s="143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139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</row>
    <row r="112" spans="1:80" x14ac:dyDescent="0.25">
      <c r="A112" s="95"/>
      <c r="B112" s="143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139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</row>
    <row r="113" spans="1:80" x14ac:dyDescent="0.25">
      <c r="A113" s="95"/>
      <c r="B113" s="143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139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</row>
    <row r="114" spans="1:80" x14ac:dyDescent="0.25">
      <c r="A114" s="95"/>
      <c r="B114" s="143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139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</row>
    <row r="115" spans="1:80" x14ac:dyDescent="0.25">
      <c r="A115" s="95"/>
      <c r="B115" s="143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119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</row>
    <row r="116" spans="1:80" x14ac:dyDescent="0.25">
      <c r="A116" s="95"/>
      <c r="B116" s="143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119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</row>
    <row r="117" spans="1:80" x14ac:dyDescent="0.25">
      <c r="A117" s="95"/>
      <c r="B117" s="143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119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</row>
    <row r="118" spans="1:80" x14ac:dyDescent="0.25">
      <c r="A118" s="95"/>
      <c r="B118" s="143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119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</row>
    <row r="119" spans="1:80" x14ac:dyDescent="0.25">
      <c r="A119" s="95"/>
      <c r="B119" s="143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119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</row>
    <row r="120" spans="1:80" x14ac:dyDescent="0.25">
      <c r="A120" s="95"/>
      <c r="B120" s="143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119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</row>
    <row r="121" spans="1:80" x14ac:dyDescent="0.25">
      <c r="A121" s="95"/>
      <c r="B121" s="143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119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</row>
    <row r="122" spans="1:80" x14ac:dyDescent="0.25">
      <c r="A122" s="95"/>
      <c r="B122" s="143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119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</row>
    <row r="123" spans="1:80" x14ac:dyDescent="0.25">
      <c r="A123" s="95"/>
      <c r="B123" s="143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119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</row>
    <row r="124" spans="1:80" x14ac:dyDescent="0.25">
      <c r="A124" s="95"/>
      <c r="B124" s="143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119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</row>
    <row r="125" spans="1:80" x14ac:dyDescent="0.25">
      <c r="A125" s="95"/>
      <c r="B125" s="143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119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</row>
    <row r="126" spans="1:80" x14ac:dyDescent="0.25">
      <c r="A126" s="95"/>
      <c r="B126" s="143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119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</row>
    <row r="127" spans="1:80" x14ac:dyDescent="0.25">
      <c r="A127" s="95"/>
      <c r="B127" s="143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119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</row>
    <row r="128" spans="1:80" x14ac:dyDescent="0.25">
      <c r="A128" s="95"/>
      <c r="B128" s="143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119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</row>
    <row r="129" spans="1:80" x14ac:dyDescent="0.25">
      <c r="A129" s="95"/>
      <c r="B129" s="143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119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</row>
    <row r="130" spans="1:80" x14ac:dyDescent="0.25">
      <c r="A130" s="95"/>
      <c r="B130" s="143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119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</row>
    <row r="131" spans="1:80" x14ac:dyDescent="0.25">
      <c r="A131" s="95"/>
      <c r="B131" s="143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119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</row>
    <row r="132" spans="1:80" x14ac:dyDescent="0.25">
      <c r="A132" s="95"/>
      <c r="B132" s="143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119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</row>
    <row r="133" spans="1:80" x14ac:dyDescent="0.25">
      <c r="A133" s="95"/>
      <c r="B133" s="143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119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</row>
    <row r="134" spans="1:80" x14ac:dyDescent="0.25">
      <c r="A134" s="95"/>
      <c r="B134" s="143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119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</row>
    <row r="135" spans="1:80" x14ac:dyDescent="0.25">
      <c r="A135" s="95"/>
      <c r="B135" s="143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119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</row>
    <row r="136" spans="1:80" x14ac:dyDescent="0.25">
      <c r="A136" s="95"/>
      <c r="B136" s="143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119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</row>
    <row r="137" spans="1:80" x14ac:dyDescent="0.25">
      <c r="A137" s="95"/>
      <c r="B137" s="143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119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</row>
    <row r="138" spans="1:80" x14ac:dyDescent="0.25">
      <c r="A138" s="95"/>
      <c r="B138" s="143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119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</row>
    <row r="139" spans="1:80" x14ac:dyDescent="0.25">
      <c r="A139" s="95"/>
      <c r="B139" s="143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119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</row>
    <row r="140" spans="1:80" x14ac:dyDescent="0.25">
      <c r="A140" s="95"/>
      <c r="B140" s="143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119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</row>
    <row r="141" spans="1:80" x14ac:dyDescent="0.25">
      <c r="A141" s="95"/>
      <c r="B141" s="143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119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</row>
    <row r="142" spans="1:80" x14ac:dyDescent="0.25">
      <c r="A142" s="95"/>
      <c r="B142" s="143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119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</row>
    <row r="143" spans="1:80" x14ac:dyDescent="0.25">
      <c r="A143" s="95"/>
      <c r="B143" s="143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119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</row>
    <row r="144" spans="1:80" x14ac:dyDescent="0.25">
      <c r="A144" s="95"/>
      <c r="B144" s="143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119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</row>
    <row r="145" spans="1:80" x14ac:dyDescent="0.25">
      <c r="A145" s="95"/>
      <c r="B145" s="143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119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</row>
    <row r="146" spans="1:80" x14ac:dyDescent="0.25">
      <c r="A146" s="95"/>
      <c r="B146" s="143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119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</row>
    <row r="147" spans="1:80" x14ac:dyDescent="0.25">
      <c r="A147" s="95"/>
      <c r="B147" s="143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119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</row>
    <row r="148" spans="1:80" x14ac:dyDescent="0.25">
      <c r="A148" s="95"/>
      <c r="B148" s="143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119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</row>
    <row r="149" spans="1:80" x14ac:dyDescent="0.25">
      <c r="A149" s="95"/>
      <c r="B149" s="143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119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</row>
    <row r="150" spans="1:80" x14ac:dyDescent="0.25">
      <c r="A150" s="95"/>
      <c r="B150" s="143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119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</row>
    <row r="151" spans="1:80" x14ac:dyDescent="0.25">
      <c r="A151" s="95"/>
      <c r="B151" s="143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119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</row>
    <row r="152" spans="1:80" x14ac:dyDescent="0.25">
      <c r="A152" s="95"/>
      <c r="B152" s="143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119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</row>
    <row r="153" spans="1:80" x14ac:dyDescent="0.25">
      <c r="A153" s="95"/>
      <c r="B153" s="143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119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</row>
    <row r="154" spans="1:80" x14ac:dyDescent="0.25">
      <c r="A154" s="95"/>
      <c r="B154" s="143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119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</row>
    <row r="155" spans="1:80" x14ac:dyDescent="0.25">
      <c r="A155" s="95"/>
      <c r="B155" s="143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119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</row>
    <row r="156" spans="1:80" x14ac:dyDescent="0.25">
      <c r="A156" s="95"/>
      <c r="B156" s="143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119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</row>
    <row r="157" spans="1:80" x14ac:dyDescent="0.25">
      <c r="A157" s="95"/>
      <c r="B157" s="143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119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</row>
    <row r="158" spans="1:80" x14ac:dyDescent="0.25">
      <c r="A158" s="95"/>
      <c r="B158" s="143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119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</row>
    <row r="159" spans="1:80" x14ac:dyDescent="0.25">
      <c r="A159" s="95"/>
      <c r="B159" s="143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119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</row>
    <row r="160" spans="1:80" x14ac:dyDescent="0.25">
      <c r="A160" s="95"/>
      <c r="B160" s="143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119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</row>
    <row r="161" spans="1:80" x14ac:dyDescent="0.25">
      <c r="A161" s="95"/>
      <c r="B161" s="143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119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</row>
    <row r="162" spans="1:80" x14ac:dyDescent="0.25">
      <c r="A162" s="95"/>
      <c r="B162" s="143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119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</row>
    <row r="163" spans="1:80" x14ac:dyDescent="0.25">
      <c r="A163" s="95"/>
      <c r="B163" s="143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119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</row>
    <row r="164" spans="1:80" x14ac:dyDescent="0.25">
      <c r="A164" s="95"/>
      <c r="B164" s="143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119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</row>
    <row r="165" spans="1:80" x14ac:dyDescent="0.25">
      <c r="A165" s="95"/>
      <c r="B165" s="143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119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</row>
    <row r="166" spans="1:80" x14ac:dyDescent="0.25">
      <c r="A166" s="95"/>
      <c r="B166" s="143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119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</row>
    <row r="167" spans="1:80" x14ac:dyDescent="0.25">
      <c r="A167" s="95"/>
      <c r="B167" s="143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119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</row>
    <row r="168" spans="1:80" x14ac:dyDescent="0.25">
      <c r="A168" s="95"/>
      <c r="B168" s="143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119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</row>
    <row r="169" spans="1:80" x14ac:dyDescent="0.25">
      <c r="A169" s="95"/>
      <c r="B169" s="143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119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</row>
    <row r="170" spans="1:80" x14ac:dyDescent="0.25">
      <c r="A170" s="95"/>
      <c r="B170" s="143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119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</row>
    <row r="171" spans="1:80" x14ac:dyDescent="0.25">
      <c r="A171" s="95"/>
      <c r="B171" s="143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119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</row>
    <row r="172" spans="1:80" x14ac:dyDescent="0.25">
      <c r="A172" s="95"/>
      <c r="B172" s="143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119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</row>
    <row r="173" spans="1:80" x14ac:dyDescent="0.25">
      <c r="A173" s="95"/>
      <c r="B173" s="143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119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</row>
    <row r="174" spans="1:80" x14ac:dyDescent="0.25">
      <c r="A174" s="95"/>
      <c r="B174" s="143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119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</row>
    <row r="175" spans="1:80" x14ac:dyDescent="0.25">
      <c r="A175" s="95"/>
      <c r="B175" s="143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119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</row>
    <row r="176" spans="1:80" x14ac:dyDescent="0.25">
      <c r="A176" s="95"/>
      <c r="B176" s="143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119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</row>
    <row r="177" spans="1:80" x14ac:dyDescent="0.25">
      <c r="A177" s="95"/>
      <c r="B177" s="143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119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</row>
    <row r="178" spans="1:80" x14ac:dyDescent="0.25">
      <c r="A178" s="95"/>
      <c r="B178" s="143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119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</row>
    <row r="179" spans="1:80" x14ac:dyDescent="0.25">
      <c r="A179" s="95"/>
      <c r="B179" s="143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119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</row>
    <row r="180" spans="1:80" x14ac:dyDescent="0.25">
      <c r="A180" s="95"/>
      <c r="B180" s="143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119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</row>
    <row r="181" spans="1:80" x14ac:dyDescent="0.25">
      <c r="A181" s="95"/>
      <c r="B181" s="143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119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</row>
    <row r="182" spans="1:80" x14ac:dyDescent="0.25">
      <c r="A182" s="95"/>
      <c r="B182" s="143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119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</row>
    <row r="183" spans="1:80" x14ac:dyDescent="0.25">
      <c r="A183" s="95"/>
      <c r="B183" s="143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119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</row>
    <row r="184" spans="1:80" x14ac:dyDescent="0.25">
      <c r="A184" s="95"/>
      <c r="B184" s="143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119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</row>
    <row r="185" spans="1:80" x14ac:dyDescent="0.25">
      <c r="A185" s="95"/>
      <c r="B185" s="143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119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</row>
    <row r="186" spans="1:80" x14ac:dyDescent="0.25">
      <c r="A186" s="95"/>
      <c r="B186" s="143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119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</row>
    <row r="187" spans="1:80" x14ac:dyDescent="0.25">
      <c r="A187" s="95"/>
      <c r="B187" s="143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119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</row>
    <row r="188" spans="1:80" x14ac:dyDescent="0.25">
      <c r="A188" s="95"/>
      <c r="B188" s="143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119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</row>
    <row r="189" spans="1:80" x14ac:dyDescent="0.25">
      <c r="A189" s="95"/>
      <c r="B189" s="143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119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</row>
    <row r="190" spans="1:80" x14ac:dyDescent="0.25">
      <c r="A190" s="95"/>
      <c r="B190" s="143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119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</row>
    <row r="191" spans="1:80" x14ac:dyDescent="0.25">
      <c r="A191" s="95"/>
      <c r="B191" s="143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119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</row>
    <row r="192" spans="1:80" x14ac:dyDescent="0.25">
      <c r="A192" s="95"/>
      <c r="B192" s="143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119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</row>
    <row r="193" spans="1:80" x14ac:dyDescent="0.25">
      <c r="A193" s="95"/>
      <c r="B193" s="143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119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</row>
    <row r="194" spans="1:80" x14ac:dyDescent="0.25">
      <c r="A194" s="95"/>
      <c r="B194" s="143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119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</row>
    <row r="195" spans="1:80" x14ac:dyDescent="0.25">
      <c r="A195" s="95"/>
      <c r="B195" s="143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119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</row>
    <row r="196" spans="1:80" x14ac:dyDescent="0.25">
      <c r="A196" s="95"/>
      <c r="B196" s="143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119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</row>
    <row r="197" spans="1:80" x14ac:dyDescent="0.25">
      <c r="A197" s="95"/>
      <c r="B197" s="143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119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</row>
    <row r="198" spans="1:80" x14ac:dyDescent="0.25">
      <c r="A198" s="95"/>
      <c r="B198" s="143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119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</row>
    <row r="199" spans="1:80" x14ac:dyDescent="0.25">
      <c r="A199" s="95"/>
      <c r="B199" s="143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119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</row>
    <row r="200" spans="1:80" x14ac:dyDescent="0.25">
      <c r="A200" s="95"/>
      <c r="B200" s="143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119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</row>
    <row r="201" spans="1:80" x14ac:dyDescent="0.25">
      <c r="A201" s="95"/>
      <c r="B201" s="143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119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</row>
    <row r="202" spans="1:80" x14ac:dyDescent="0.25">
      <c r="A202" s="95"/>
      <c r="B202" s="143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119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</row>
    <row r="203" spans="1:80" x14ac:dyDescent="0.25">
      <c r="A203" s="95"/>
      <c r="B203" s="143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119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</row>
    <row r="204" spans="1:80" x14ac:dyDescent="0.25">
      <c r="A204" s="95"/>
      <c r="B204" s="143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119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</row>
    <row r="205" spans="1:80" x14ac:dyDescent="0.25">
      <c r="A205" s="95"/>
      <c r="B205" s="143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119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</row>
    <row r="206" spans="1:80" x14ac:dyDescent="0.25">
      <c r="A206" s="95"/>
      <c r="B206" s="143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119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</row>
    <row r="207" spans="1:80" x14ac:dyDescent="0.25">
      <c r="A207" s="95"/>
      <c r="B207" s="143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119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</row>
    <row r="208" spans="1:80" x14ac:dyDescent="0.25">
      <c r="A208" s="95"/>
      <c r="B208" s="143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119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</row>
    <row r="209" spans="1:80" x14ac:dyDescent="0.25">
      <c r="A209" s="95"/>
      <c r="B209" s="143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119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</row>
    <row r="210" spans="1:80" x14ac:dyDescent="0.25">
      <c r="A210" s="95"/>
      <c r="B210" s="143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119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</row>
    <row r="211" spans="1:80" x14ac:dyDescent="0.25">
      <c r="A211" s="95"/>
      <c r="B211" s="143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119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</row>
    <row r="212" spans="1:80" x14ac:dyDescent="0.25">
      <c r="A212" s="95"/>
      <c r="B212" s="143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119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</row>
    <row r="213" spans="1:80" x14ac:dyDescent="0.25">
      <c r="A213" s="95"/>
      <c r="B213" s="143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119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</row>
    <row r="214" spans="1:80" x14ac:dyDescent="0.25">
      <c r="A214" s="95"/>
      <c r="B214" s="143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119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</row>
    <row r="215" spans="1:80" x14ac:dyDescent="0.25">
      <c r="A215" s="95"/>
      <c r="B215" s="143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119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</row>
    <row r="216" spans="1:80" x14ac:dyDescent="0.25">
      <c r="A216" s="95"/>
      <c r="B216" s="143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119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</row>
    <row r="217" spans="1:80" x14ac:dyDescent="0.25">
      <c r="A217" s="95"/>
      <c r="B217" s="143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119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</row>
    <row r="218" spans="1:80" x14ac:dyDescent="0.25">
      <c r="A218" s="95"/>
      <c r="B218" s="143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119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</row>
    <row r="219" spans="1:80" x14ac:dyDescent="0.25">
      <c r="A219" s="95"/>
      <c r="B219" s="143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119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</row>
    <row r="220" spans="1:80" x14ac:dyDescent="0.25">
      <c r="A220" s="95"/>
      <c r="B220" s="143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119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</row>
    <row r="221" spans="1:80" x14ac:dyDescent="0.25">
      <c r="A221" s="95"/>
      <c r="B221" s="143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119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</row>
    <row r="222" spans="1:80" x14ac:dyDescent="0.25">
      <c r="A222" s="95"/>
      <c r="B222" s="143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119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</row>
    <row r="223" spans="1:80" x14ac:dyDescent="0.25">
      <c r="A223" s="95"/>
      <c r="B223" s="143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119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</row>
    <row r="224" spans="1:80" x14ac:dyDescent="0.25">
      <c r="A224" s="95"/>
      <c r="B224" s="143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119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</row>
    <row r="225" spans="1:80" x14ac:dyDescent="0.25">
      <c r="A225" s="95"/>
      <c r="B225" s="143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119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</row>
    <row r="226" spans="1:80" x14ac:dyDescent="0.25">
      <c r="A226" s="95"/>
      <c r="B226" s="143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119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</row>
    <row r="227" spans="1:80" x14ac:dyDescent="0.25">
      <c r="A227" s="95"/>
      <c r="B227" s="143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119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</row>
    <row r="228" spans="1:80" x14ac:dyDescent="0.25">
      <c r="A228" s="95"/>
      <c r="B228" s="143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119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</row>
    <row r="229" spans="1:80" x14ac:dyDescent="0.25">
      <c r="A229" s="95"/>
      <c r="B229" s="143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119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</row>
    <row r="230" spans="1:80" x14ac:dyDescent="0.25">
      <c r="A230" s="95"/>
      <c r="B230" s="143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119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</row>
    <row r="231" spans="1:80" x14ac:dyDescent="0.25">
      <c r="A231" s="95"/>
      <c r="B231" s="143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119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</row>
    <row r="232" spans="1:80" x14ac:dyDescent="0.25">
      <c r="A232" s="95"/>
      <c r="B232" s="143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119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</row>
    <row r="233" spans="1:80" x14ac:dyDescent="0.25">
      <c r="A233" s="95"/>
      <c r="B233" s="143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119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</row>
    <row r="234" spans="1:80" x14ac:dyDescent="0.25">
      <c r="A234" s="95"/>
      <c r="B234" s="143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119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</row>
    <row r="235" spans="1:80" x14ac:dyDescent="0.25">
      <c r="A235" s="95"/>
      <c r="B235" s="143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119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</row>
    <row r="236" spans="1:80" x14ac:dyDescent="0.25">
      <c r="A236" s="95"/>
      <c r="B236" s="143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119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</row>
    <row r="237" spans="1:80" x14ac:dyDescent="0.25">
      <c r="A237" s="95"/>
      <c r="B237" s="143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119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</row>
    <row r="238" spans="1:80" x14ac:dyDescent="0.25">
      <c r="A238" s="95"/>
      <c r="B238" s="143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119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</row>
    <row r="239" spans="1:80" x14ac:dyDescent="0.25">
      <c r="A239" s="95"/>
      <c r="B239" s="143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119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</row>
    <row r="240" spans="1:80" x14ac:dyDescent="0.25">
      <c r="A240" s="95"/>
      <c r="B240" s="143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119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</row>
    <row r="241" spans="1:80" x14ac:dyDescent="0.25">
      <c r="A241" s="95"/>
      <c r="B241" s="143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119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</row>
    <row r="242" spans="1:80" x14ac:dyDescent="0.25">
      <c r="A242" s="95"/>
      <c r="B242" s="143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119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</row>
    <row r="243" spans="1:80" x14ac:dyDescent="0.25">
      <c r="A243" s="95"/>
      <c r="B243" s="143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119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</row>
    <row r="244" spans="1:80" x14ac:dyDescent="0.25">
      <c r="A244" s="95"/>
      <c r="B244" s="143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119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</row>
    <row r="245" spans="1:80" x14ac:dyDescent="0.25">
      <c r="A245" s="95"/>
      <c r="B245" s="143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119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</row>
    <row r="246" spans="1:80" x14ac:dyDescent="0.25">
      <c r="A246" s="95"/>
      <c r="B246" s="143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119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</row>
    <row r="247" spans="1:80" x14ac:dyDescent="0.25">
      <c r="A247" s="95"/>
      <c r="B247" s="143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119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</row>
    <row r="248" spans="1:80" x14ac:dyDescent="0.25">
      <c r="A248" s="95"/>
      <c r="B248" s="143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119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</row>
    <row r="249" spans="1:80" x14ac:dyDescent="0.25">
      <c r="A249" s="95"/>
      <c r="B249" s="143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119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</row>
    <row r="250" spans="1:80" x14ac:dyDescent="0.25">
      <c r="A250" s="95"/>
      <c r="B250" s="143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119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</row>
    <row r="251" spans="1:80" x14ac:dyDescent="0.25">
      <c r="A251" s="95"/>
      <c r="B251" s="143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119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</row>
    <row r="252" spans="1:80" x14ac:dyDescent="0.25">
      <c r="A252" s="95"/>
      <c r="B252" s="143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119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</row>
    <row r="253" spans="1:80" x14ac:dyDescent="0.25">
      <c r="A253" s="95"/>
      <c r="B253" s="143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119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</row>
    <row r="254" spans="1:80" x14ac:dyDescent="0.25">
      <c r="A254" s="95"/>
      <c r="B254" s="143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119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</row>
  </sheetData>
  <sheetProtection sheet="1" objects="1" scenarios="1"/>
  <mergeCells count="52">
    <mergeCell ref="AY1:AY61"/>
    <mergeCell ref="C6:AN6"/>
    <mergeCell ref="R8:AM8"/>
    <mergeCell ref="U10:AN10"/>
    <mergeCell ref="I14:AB14"/>
    <mergeCell ref="AC14:AD14"/>
    <mergeCell ref="AE14:AM14"/>
    <mergeCell ref="F16:T16"/>
    <mergeCell ref="AA16:AE16"/>
    <mergeCell ref="F18:T18"/>
    <mergeCell ref="AA18:AE18"/>
    <mergeCell ref="F20:T20"/>
    <mergeCell ref="Y20:AM20"/>
    <mergeCell ref="I22:AM22"/>
    <mergeCell ref="S27:T28"/>
    <mergeCell ref="U27:AC28"/>
    <mergeCell ref="AD27:AJ28"/>
    <mergeCell ref="AK27:AM28"/>
    <mergeCell ref="AN27:AN28"/>
    <mergeCell ref="S29:AC30"/>
    <mergeCell ref="AD29:AJ30"/>
    <mergeCell ref="AK29:AM30"/>
    <mergeCell ref="S32:T32"/>
    <mergeCell ref="U32:AC32"/>
    <mergeCell ref="AK32:AM32"/>
    <mergeCell ref="S33:AC34"/>
    <mergeCell ref="AD33:AJ34"/>
    <mergeCell ref="AK33:AM34"/>
    <mergeCell ref="S36:T36"/>
    <mergeCell ref="U36:AC36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I55:P55"/>
    <mergeCell ref="AA55:AH55"/>
    <mergeCell ref="V57:AH60"/>
    <mergeCell ref="S48:AM48"/>
    <mergeCell ref="S49:AM49"/>
    <mergeCell ref="S50:AM50"/>
    <mergeCell ref="S51:AM51"/>
    <mergeCell ref="S52:AM52"/>
    <mergeCell ref="S53:AM53"/>
  </mergeCells>
  <conditionalFormatting sqref="AN27:AN28">
    <cfRule type="cellIs" dxfId="10" priority="10" operator="equal">
      <formula>1</formula>
    </cfRule>
    <cfRule type="cellIs" dxfId="9" priority="11" operator="equal">
      <formula>0</formula>
    </cfRule>
  </conditionalFormatting>
  <conditionalFormatting sqref="AN32">
    <cfRule type="cellIs" dxfId="8" priority="8" operator="equal">
      <formula>1</formula>
    </cfRule>
    <cfRule type="cellIs" dxfId="7" priority="9" operator="equal">
      <formula>0</formula>
    </cfRule>
  </conditionalFormatting>
  <conditionalFormatting sqref="AN36">
    <cfRule type="cellIs" dxfId="6" priority="6" operator="equal">
      <formula>1</formula>
    </cfRule>
    <cfRule type="cellIs" dxfId="5" priority="7" operator="equal">
      <formula>0</formula>
    </cfRule>
  </conditionalFormatting>
  <conditionalFormatting sqref="AN40">
    <cfRule type="cellIs" dxfId="4" priority="4" operator="equal">
      <formula>1</formula>
    </cfRule>
    <cfRule type="cellIs" dxfId="3" priority="5" operator="equal">
      <formula>0</formula>
    </cfRule>
  </conditionalFormatting>
  <conditionalFormatting sqref="AU10:AU11">
    <cfRule type="cellIs" dxfId="2" priority="3" operator="equal">
      <formula>3</formula>
    </cfRule>
  </conditionalFormatting>
  <conditionalFormatting sqref="AX10:AX11">
    <cfRule type="cellIs" dxfId="1" priority="2" operator="equal">
      <formula>1</formula>
    </cfRule>
  </conditionalFormatting>
  <conditionalFormatting sqref="BA10:BA11">
    <cfRule type="cellIs" dxfId="0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6"/>
  </sheetPr>
  <dimension ref="A1:AO163"/>
  <sheetViews>
    <sheetView showGridLines="0" view="pageBreakPreview" zoomScaleNormal="100" zoomScaleSheetLayoutView="100" workbookViewId="0">
      <selection activeCell="N52" sqref="N52"/>
    </sheetView>
  </sheetViews>
  <sheetFormatPr defaultColWidth="3" defaultRowHeight="15" x14ac:dyDescent="0.25"/>
  <sheetData>
    <row r="1" spans="1:41" ht="12" customHeight="1" x14ac:dyDescent="0.25">
      <c r="A1" s="145" t="s">
        <v>0</v>
      </c>
      <c r="B1" s="145"/>
      <c r="C1" s="24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7" t="s">
        <v>1</v>
      </c>
      <c r="P1" s="146"/>
      <c r="Q1" s="146"/>
      <c r="R1" s="146"/>
      <c r="S1" s="146"/>
      <c r="T1" s="146"/>
      <c r="U1" s="146"/>
      <c r="V1" s="146"/>
      <c r="W1" s="24"/>
      <c r="X1" s="24"/>
      <c r="Y1" s="148" t="s">
        <v>2</v>
      </c>
      <c r="Z1" s="24"/>
      <c r="AA1" s="24"/>
      <c r="AB1" s="24"/>
      <c r="AC1" s="24"/>
      <c r="AD1" s="24"/>
      <c r="AF1" s="24"/>
      <c r="AI1" s="24"/>
      <c r="AJ1" s="24"/>
      <c r="AK1" s="24"/>
      <c r="AL1" s="24"/>
      <c r="AM1" s="24"/>
      <c r="AN1" s="24"/>
      <c r="AO1" s="24"/>
    </row>
    <row r="2" spans="1:41" ht="12" customHeight="1" x14ac:dyDescent="0.25">
      <c r="A2" s="149" t="s">
        <v>3</v>
      </c>
      <c r="B2" s="149"/>
      <c r="C2" s="24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 t="s">
        <v>4</v>
      </c>
      <c r="P2" s="146"/>
      <c r="Q2" s="146"/>
      <c r="R2" s="146"/>
      <c r="S2" s="146"/>
      <c r="T2" s="146"/>
      <c r="U2" s="146"/>
      <c r="V2" s="146"/>
      <c r="W2" s="24"/>
      <c r="X2" s="24"/>
      <c r="Y2" s="24"/>
      <c r="Z2" s="24"/>
      <c r="AA2" s="24"/>
      <c r="AB2" s="24"/>
      <c r="AC2" s="24"/>
      <c r="AD2" s="24"/>
      <c r="AE2" s="24"/>
      <c r="AF2" s="24"/>
      <c r="AI2" s="24"/>
      <c r="AJ2" s="24"/>
      <c r="AK2" s="24"/>
      <c r="AL2" s="24"/>
      <c r="AM2" s="24"/>
      <c r="AN2" s="24"/>
      <c r="AO2" s="24"/>
    </row>
    <row r="3" spans="1:41" ht="12" customHeight="1" x14ac:dyDescent="0.25">
      <c r="A3" s="149" t="s">
        <v>6</v>
      </c>
      <c r="B3" s="149"/>
      <c r="C3" s="24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24"/>
      <c r="X3" s="24"/>
      <c r="Y3" s="24"/>
      <c r="Z3" s="24"/>
      <c r="AA3" s="24"/>
      <c r="AB3" s="24"/>
      <c r="AC3" s="24"/>
      <c r="AD3" s="24"/>
      <c r="AE3" s="24"/>
      <c r="AF3" s="24"/>
      <c r="AI3" s="24"/>
      <c r="AJ3" s="24"/>
      <c r="AK3" s="24"/>
      <c r="AL3" s="24"/>
      <c r="AM3" s="24"/>
      <c r="AN3" s="24"/>
      <c r="AO3" s="24"/>
    </row>
    <row r="5" spans="1:41" ht="23.25" x14ac:dyDescent="0.25">
      <c r="B5" s="305" t="s">
        <v>67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</row>
    <row r="6" spans="1:41" x14ac:dyDescent="0.25">
      <c r="B6" s="150" t="s">
        <v>68</v>
      </c>
      <c r="J6" t="s">
        <v>69</v>
      </c>
    </row>
    <row r="7" spans="1:41" x14ac:dyDescent="0.25">
      <c r="B7" s="150" t="s">
        <v>70</v>
      </c>
      <c r="J7" t="s">
        <v>71</v>
      </c>
    </row>
    <row r="8" spans="1:41" x14ac:dyDescent="0.25">
      <c r="B8" s="150" t="s">
        <v>72</v>
      </c>
      <c r="J8" t="s">
        <v>73</v>
      </c>
    </row>
    <row r="9" spans="1:41" x14ac:dyDescent="0.25">
      <c r="B9" s="150" t="s">
        <v>74</v>
      </c>
      <c r="J9" t="s">
        <v>75</v>
      </c>
    </row>
    <row r="10" spans="1:41" ht="3.75" customHeight="1" x14ac:dyDescent="0.25"/>
    <row r="39" spans="2:31" x14ac:dyDescent="0.25">
      <c r="B39" s="151">
        <v>1</v>
      </c>
      <c r="C39" t="s">
        <v>76</v>
      </c>
      <c r="J39" s="151">
        <v>4</v>
      </c>
      <c r="K39" t="s">
        <v>77</v>
      </c>
    </row>
    <row r="40" spans="2:31" x14ac:dyDescent="0.25">
      <c r="B40" s="151">
        <v>2</v>
      </c>
      <c r="C40" t="s">
        <v>78</v>
      </c>
      <c r="J40" s="151">
        <v>5</v>
      </c>
      <c r="K40" t="s">
        <v>79</v>
      </c>
    </row>
    <row r="41" spans="2:31" x14ac:dyDescent="0.25">
      <c r="B41" s="151">
        <v>3</v>
      </c>
      <c r="C41" t="s">
        <v>80</v>
      </c>
      <c r="J41" s="151">
        <v>6</v>
      </c>
      <c r="K41" t="s">
        <v>81</v>
      </c>
    </row>
    <row r="42" spans="2:31" x14ac:dyDescent="0.25">
      <c r="B42" s="151"/>
    </row>
    <row r="43" spans="2:31" x14ac:dyDescent="0.25">
      <c r="B43" s="302" t="s">
        <v>82</v>
      </c>
      <c r="C43" s="303"/>
      <c r="D43" s="304" t="s">
        <v>83</v>
      </c>
      <c r="E43" s="304"/>
      <c r="F43" s="304"/>
      <c r="G43" s="304"/>
      <c r="H43" s="304"/>
      <c r="I43" s="304"/>
      <c r="J43" s="299">
        <v>600</v>
      </c>
      <c r="K43" s="299"/>
      <c r="L43" s="299">
        <v>650</v>
      </c>
      <c r="M43" s="299"/>
      <c r="N43" s="299">
        <v>700</v>
      </c>
      <c r="O43" s="299"/>
      <c r="P43" s="299">
        <v>750</v>
      </c>
      <c r="Q43" s="299"/>
      <c r="R43" s="299">
        <v>800</v>
      </c>
      <c r="S43" s="299"/>
      <c r="T43" s="299">
        <v>850</v>
      </c>
      <c r="U43" s="299"/>
      <c r="V43" s="299">
        <v>900</v>
      </c>
      <c r="W43" s="299"/>
      <c r="X43" s="299" t="s">
        <v>49</v>
      </c>
      <c r="Y43" s="301"/>
      <c r="Z43" s="300"/>
      <c r="AA43" s="300"/>
      <c r="AB43" s="300"/>
      <c r="AC43" s="300"/>
      <c r="AD43" s="300"/>
      <c r="AE43" s="300"/>
    </row>
    <row r="44" spans="2:31" ht="3" customHeight="1" x14ac:dyDescent="0.25">
      <c r="B44" s="150"/>
      <c r="C44" s="150"/>
    </row>
    <row r="45" spans="2:31" x14ac:dyDescent="0.25">
      <c r="B45" s="302" t="s">
        <v>84</v>
      </c>
      <c r="C45" s="303"/>
      <c r="D45" s="304" t="s">
        <v>85</v>
      </c>
      <c r="E45" s="304"/>
      <c r="F45" s="304"/>
      <c r="G45" s="304"/>
      <c r="H45" s="304"/>
      <c r="I45" s="304"/>
      <c r="J45" s="299">
        <v>2000</v>
      </c>
      <c r="K45" s="299"/>
      <c r="L45" s="299">
        <v>2100</v>
      </c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 t="s">
        <v>49</v>
      </c>
      <c r="Y45" s="301"/>
      <c r="Z45" s="300"/>
      <c r="AA45" s="300"/>
      <c r="AB45" s="300"/>
      <c r="AC45" s="300"/>
      <c r="AD45" s="300"/>
      <c r="AE45" s="300"/>
    </row>
    <row r="46" spans="2:31" ht="3" customHeight="1" x14ac:dyDescent="0.25">
      <c r="B46" s="150"/>
      <c r="C46" s="150"/>
    </row>
    <row r="47" spans="2:31" x14ac:dyDescent="0.25">
      <c r="B47" s="302" t="s">
        <v>86</v>
      </c>
      <c r="C47" s="303"/>
      <c r="D47" s="304" t="s">
        <v>87</v>
      </c>
      <c r="E47" s="304"/>
      <c r="F47" s="304"/>
      <c r="G47" s="304"/>
      <c r="H47" s="304"/>
      <c r="I47" s="304"/>
      <c r="J47" s="299">
        <v>1785</v>
      </c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 t="s">
        <v>49</v>
      </c>
      <c r="Y47" s="301"/>
      <c r="Z47" s="300"/>
      <c r="AA47" s="300"/>
      <c r="AB47" s="300"/>
      <c r="AC47" s="300"/>
      <c r="AD47" s="300"/>
      <c r="AE47" s="300"/>
    </row>
    <row r="48" spans="2:31" ht="3" customHeight="1" x14ac:dyDescent="0.25">
      <c r="B48" s="150"/>
      <c r="C48" s="150"/>
    </row>
    <row r="49" spans="1:32" x14ac:dyDescent="0.25">
      <c r="B49" s="302" t="s">
        <v>88</v>
      </c>
      <c r="C49" s="303"/>
      <c r="D49" s="304" t="s">
        <v>87</v>
      </c>
      <c r="E49" s="304"/>
      <c r="F49" s="304"/>
      <c r="G49" s="304"/>
      <c r="H49" s="304"/>
      <c r="I49" s="304"/>
      <c r="J49" s="299">
        <v>1100</v>
      </c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 t="s">
        <v>49</v>
      </c>
      <c r="Y49" s="301"/>
      <c r="Z49" s="300"/>
      <c r="AA49" s="300"/>
      <c r="AB49" s="300"/>
      <c r="AC49" s="300"/>
      <c r="AD49" s="300"/>
      <c r="AE49" s="300"/>
    </row>
    <row r="50" spans="1:32" ht="3" customHeight="1" x14ac:dyDescent="0.25">
      <c r="B50" s="150"/>
      <c r="C50" s="150"/>
    </row>
    <row r="51" spans="1:32" x14ac:dyDescent="0.25">
      <c r="B51" s="302" t="s">
        <v>89</v>
      </c>
      <c r="C51" s="303"/>
      <c r="D51" s="304" t="s">
        <v>90</v>
      </c>
      <c r="E51" s="304"/>
      <c r="F51" s="304"/>
      <c r="G51" s="304"/>
      <c r="H51" s="304"/>
      <c r="I51" s="304"/>
      <c r="J51" s="299">
        <v>95</v>
      </c>
      <c r="K51" s="299"/>
      <c r="L51" s="299">
        <v>105</v>
      </c>
      <c r="M51" s="299"/>
      <c r="N51" s="299">
        <v>120</v>
      </c>
      <c r="O51" s="299"/>
      <c r="P51" s="299"/>
      <c r="Q51" s="299"/>
      <c r="R51" s="299"/>
      <c r="S51" s="299"/>
      <c r="T51" s="299"/>
      <c r="U51" s="299"/>
      <c r="V51" s="299"/>
      <c r="W51" s="299"/>
      <c r="X51" s="299" t="s">
        <v>49</v>
      </c>
      <c r="Y51" s="301"/>
      <c r="Z51" s="300"/>
      <c r="AA51" s="300"/>
      <c r="AB51" s="300"/>
      <c r="AC51" s="300"/>
      <c r="AD51" s="300"/>
      <c r="AE51" s="300"/>
    </row>
    <row r="52" spans="1:32" ht="3" customHeight="1" x14ac:dyDescent="0.25">
      <c r="B52" s="150"/>
      <c r="C52" s="150"/>
    </row>
    <row r="53" spans="1:32" x14ac:dyDescent="0.25">
      <c r="B53" s="302" t="s">
        <v>91</v>
      </c>
      <c r="C53" s="303"/>
      <c r="D53" s="304" t="s">
        <v>92</v>
      </c>
      <c r="E53" s="304"/>
      <c r="F53" s="304"/>
      <c r="G53" s="304"/>
      <c r="H53" s="304"/>
      <c r="I53" s="304"/>
      <c r="J53" s="299">
        <v>100</v>
      </c>
      <c r="K53" s="299"/>
      <c r="L53" s="299">
        <v>150</v>
      </c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 t="s">
        <v>49</v>
      </c>
      <c r="Y53" s="301"/>
      <c r="Z53" s="300"/>
      <c r="AA53" s="300"/>
      <c r="AB53" s="300"/>
      <c r="AC53" s="300"/>
      <c r="AD53" s="300"/>
      <c r="AE53" s="300"/>
    </row>
    <row r="54" spans="1:32" ht="3" customHeight="1" x14ac:dyDescent="0.25">
      <c r="B54" s="150"/>
      <c r="C54" s="150"/>
    </row>
    <row r="57" spans="1:32" ht="15.75" x14ac:dyDescent="0.25">
      <c r="A57" s="152" t="s">
        <v>93</v>
      </c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</row>
    <row r="58" spans="1:32" x14ac:dyDescent="0.25">
      <c r="A58" s="154" t="s">
        <v>94</v>
      </c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</row>
    <row r="59" spans="1:32" ht="9" customHeight="1" x14ac:dyDescent="0.2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</row>
    <row r="60" spans="1:32" ht="15.75" x14ac:dyDescent="0.25">
      <c r="A60" s="152" t="s">
        <v>95</v>
      </c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</row>
    <row r="61" spans="1:32" x14ac:dyDescent="0.25">
      <c r="A61" s="154" t="s">
        <v>96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</row>
    <row r="62" spans="1:32" ht="9" customHeight="1" x14ac:dyDescent="0.2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</row>
    <row r="63" spans="1:32" ht="15.75" x14ac:dyDescent="0.25">
      <c r="A63" s="152" t="s">
        <v>97</v>
      </c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</row>
    <row r="64" spans="1:32" x14ac:dyDescent="0.25">
      <c r="A64" s="154" t="s">
        <v>98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3"/>
      <c r="AE64" s="153"/>
      <c r="AF64" s="153"/>
    </row>
    <row r="65" spans="1:32" x14ac:dyDescent="0.25">
      <c r="A65" s="154" t="s">
        <v>99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3"/>
      <c r="AE65" s="153"/>
      <c r="AF65" s="153"/>
    </row>
    <row r="66" spans="1:32" x14ac:dyDescent="0.25">
      <c r="A66" s="154" t="s">
        <v>100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3"/>
      <c r="AE66" s="153"/>
      <c r="AF66" s="153"/>
    </row>
    <row r="67" spans="1:32" x14ac:dyDescent="0.25">
      <c r="A67" s="154" t="s">
        <v>101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3"/>
      <c r="AE67" s="153"/>
      <c r="AF67" s="153"/>
    </row>
    <row r="68" spans="1:32" x14ac:dyDescent="0.25">
      <c r="A68" s="154" t="s">
        <v>102</v>
      </c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3"/>
      <c r="AE68" s="153"/>
      <c r="AF68" s="153"/>
    </row>
    <row r="69" spans="1:32" x14ac:dyDescent="0.25">
      <c r="A69" s="154" t="s">
        <v>103</v>
      </c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3"/>
      <c r="AE69" s="153"/>
      <c r="AF69" s="153"/>
    </row>
    <row r="70" spans="1:32" x14ac:dyDescent="0.25">
      <c r="A70" s="154" t="s">
        <v>104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3"/>
      <c r="AE70" s="153"/>
      <c r="AF70" s="153"/>
    </row>
    <row r="71" spans="1:32" x14ac:dyDescent="0.25">
      <c r="A71" s="154" t="s">
        <v>105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3"/>
      <c r="AE71" s="153"/>
      <c r="AF71" s="153"/>
    </row>
    <row r="72" spans="1:32" x14ac:dyDescent="0.25">
      <c r="A72" s="154" t="s">
        <v>106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3"/>
      <c r="AE72" s="153"/>
      <c r="AF72" s="153"/>
    </row>
    <row r="73" spans="1:32" x14ac:dyDescent="0.25">
      <c r="A73" s="154" t="s">
        <v>107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3"/>
      <c r="AE73" s="153"/>
      <c r="AF73" s="153"/>
    </row>
    <row r="74" spans="1:32" x14ac:dyDescent="0.25">
      <c r="A74" s="154" t="s">
        <v>108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3"/>
      <c r="AE74" s="153"/>
      <c r="AF74" s="153"/>
    </row>
    <row r="75" spans="1:32" x14ac:dyDescent="0.25">
      <c r="A75" s="154"/>
      <c r="B75" s="154"/>
      <c r="C75" s="154"/>
      <c r="D75" s="154"/>
      <c r="E75" s="154"/>
      <c r="F75" s="154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</row>
    <row r="76" spans="1:32" ht="15.75" x14ac:dyDescent="0.25">
      <c r="A76" s="152" t="s">
        <v>109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</row>
    <row r="77" spans="1:32" x14ac:dyDescent="0.25">
      <c r="A77" s="154" t="s">
        <v>110</v>
      </c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</row>
    <row r="78" spans="1:32" x14ac:dyDescent="0.25">
      <c r="A78" s="154" t="s">
        <v>111</v>
      </c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</row>
    <row r="79" spans="1:32" x14ac:dyDescent="0.25">
      <c r="A79" s="154" t="s">
        <v>112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</row>
    <row r="80" spans="1:32" x14ac:dyDescent="0.25">
      <c r="A80" s="154" t="s">
        <v>113</v>
      </c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</row>
    <row r="81" spans="1:32" ht="9" customHeight="1" x14ac:dyDescent="0.2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</row>
    <row r="82" spans="1:32" ht="15.75" x14ac:dyDescent="0.25">
      <c r="A82" s="152" t="s">
        <v>114</v>
      </c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</row>
    <row r="83" spans="1:32" x14ac:dyDescent="0.25">
      <c r="A83" s="154" t="s">
        <v>115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3"/>
      <c r="AB83" s="153"/>
      <c r="AC83" s="153"/>
      <c r="AD83" s="153"/>
      <c r="AE83" s="153"/>
      <c r="AF83" s="153"/>
    </row>
    <row r="84" spans="1:32" x14ac:dyDescent="0.25">
      <c r="A84" s="154" t="s">
        <v>116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3"/>
      <c r="AB84" s="153"/>
      <c r="AC84" s="153"/>
      <c r="AD84" s="153"/>
      <c r="AE84" s="153"/>
      <c r="AF84" s="153"/>
    </row>
    <row r="85" spans="1:32" ht="9" customHeight="1" x14ac:dyDescent="0.25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3"/>
      <c r="AB85" s="153"/>
      <c r="AC85" s="153"/>
      <c r="AD85" s="153"/>
      <c r="AE85" s="153"/>
      <c r="AF85" s="153"/>
    </row>
    <row r="86" spans="1:32" ht="15.75" x14ac:dyDescent="0.25">
      <c r="A86" s="152" t="s">
        <v>117</v>
      </c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</row>
    <row r="87" spans="1:32" x14ac:dyDescent="0.25">
      <c r="A87" s="154" t="s">
        <v>118</v>
      </c>
      <c r="B87" s="83"/>
      <c r="C87" s="154" t="s">
        <v>119</v>
      </c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</row>
    <row r="88" spans="1:32" x14ac:dyDescent="0.25">
      <c r="A88" s="154" t="s">
        <v>118</v>
      </c>
      <c r="B88" s="83"/>
      <c r="C88" s="154" t="s">
        <v>120</v>
      </c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</row>
    <row r="89" spans="1:32" x14ac:dyDescent="0.25">
      <c r="A89" s="154" t="s">
        <v>118</v>
      </c>
      <c r="B89" s="83"/>
      <c r="C89" s="154" t="s">
        <v>121</v>
      </c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</row>
    <row r="90" spans="1:32" x14ac:dyDescent="0.25">
      <c r="A90" s="154" t="s">
        <v>118</v>
      </c>
      <c r="B90" s="83"/>
      <c r="C90" s="154" t="s">
        <v>122</v>
      </c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</row>
    <row r="91" spans="1:32" ht="9" customHeight="1" x14ac:dyDescent="0.2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</row>
    <row r="92" spans="1:32" ht="15.75" x14ac:dyDescent="0.25">
      <c r="A92" s="152" t="s">
        <v>123</v>
      </c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</row>
    <row r="93" spans="1:32" x14ac:dyDescent="0.25">
      <c r="A93" s="154" t="s">
        <v>124</v>
      </c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</row>
    <row r="94" spans="1:32" ht="9" customHeight="1" x14ac:dyDescent="0.2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</row>
    <row r="95" spans="1:32" ht="15.75" x14ac:dyDescent="0.25">
      <c r="A95" s="152" t="s">
        <v>125</v>
      </c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</row>
    <row r="96" spans="1:32" x14ac:dyDescent="0.25">
      <c r="A96" s="154" t="s">
        <v>126</v>
      </c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</row>
    <row r="97" spans="1:32" x14ac:dyDescent="0.25">
      <c r="A97" s="154" t="s">
        <v>127</v>
      </c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</row>
    <row r="98" spans="1:32" x14ac:dyDescent="0.25">
      <c r="A98" s="154" t="s">
        <v>128</v>
      </c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</row>
    <row r="99" spans="1:32" ht="9" customHeight="1" x14ac:dyDescent="0.2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</row>
    <row r="100" spans="1:32" ht="15.75" x14ac:dyDescent="0.25">
      <c r="A100" s="152" t="s">
        <v>129</v>
      </c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</row>
    <row r="101" spans="1:32" x14ac:dyDescent="0.25">
      <c r="A101" s="154" t="s">
        <v>130</v>
      </c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</row>
    <row r="102" spans="1:32" x14ac:dyDescent="0.25">
      <c r="A102" s="154" t="s">
        <v>131</v>
      </c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</row>
    <row r="103" spans="1:32" ht="9" customHeight="1" x14ac:dyDescent="0.2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</row>
    <row r="104" spans="1:32" x14ac:dyDescent="0.25"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</row>
    <row r="105" spans="1:32" x14ac:dyDescent="0.25"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</row>
    <row r="106" spans="1:32" x14ac:dyDescent="0.25"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</row>
    <row r="107" spans="1:32" x14ac:dyDescent="0.25"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</row>
    <row r="108" spans="1:32" ht="9" customHeight="1" x14ac:dyDescent="0.25"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</row>
    <row r="109" spans="1:32" x14ac:dyDescent="0.25"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</row>
    <row r="110" spans="1:32" ht="15.75" x14ac:dyDescent="0.25">
      <c r="A110" s="152" t="s">
        <v>132</v>
      </c>
      <c r="B110" s="153"/>
      <c r="C110" s="153"/>
      <c r="D110" s="153"/>
      <c r="E110" s="153"/>
      <c r="F110" s="153"/>
      <c r="G110" s="153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</row>
    <row r="111" spans="1:32" x14ac:dyDescent="0.25">
      <c r="A111" s="154" t="s">
        <v>118</v>
      </c>
      <c r="B111" s="154"/>
      <c r="C111" s="154" t="s">
        <v>133</v>
      </c>
      <c r="D111" s="154"/>
      <c r="E111" s="154"/>
      <c r="F111" s="154"/>
      <c r="G111" s="153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</row>
    <row r="112" spans="1:32" x14ac:dyDescent="0.25">
      <c r="A112" s="154" t="s">
        <v>118</v>
      </c>
      <c r="B112" s="154"/>
      <c r="C112" s="154" t="s">
        <v>134</v>
      </c>
      <c r="D112" s="154"/>
      <c r="E112" s="154"/>
      <c r="F112" s="154"/>
      <c r="G112" s="153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</row>
    <row r="113" spans="1:32" x14ac:dyDescent="0.25">
      <c r="A113" s="154" t="s">
        <v>118</v>
      </c>
      <c r="B113" s="154"/>
      <c r="C113" s="154" t="s">
        <v>135</v>
      </c>
      <c r="D113" s="154"/>
      <c r="F113" s="154"/>
      <c r="G113" s="153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</row>
    <row r="114" spans="1:32" x14ac:dyDescent="0.25">
      <c r="A114" s="153"/>
      <c r="B114" s="153"/>
      <c r="C114" s="153"/>
      <c r="D114" s="153"/>
      <c r="E114" s="153"/>
      <c r="F114" s="153"/>
      <c r="G114" s="153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</row>
    <row r="115" spans="1:32" x14ac:dyDescent="0.25">
      <c r="A115" s="154" t="s">
        <v>136</v>
      </c>
      <c r="B115" s="154"/>
      <c r="C115" s="83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</row>
    <row r="116" spans="1:32" x14ac:dyDescent="0.25">
      <c r="A116" s="154" t="s">
        <v>137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</row>
    <row r="117" spans="1:32" x14ac:dyDescent="0.25">
      <c r="A117" s="154" t="s">
        <v>138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</row>
    <row r="118" spans="1:32" x14ac:dyDescent="0.25">
      <c r="A118" s="83"/>
      <c r="B118" s="154" t="s">
        <v>139</v>
      </c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</row>
    <row r="119" spans="1:32" x14ac:dyDescent="0.25">
      <c r="A119" s="83"/>
      <c r="B119" s="154" t="s">
        <v>140</v>
      </c>
      <c r="C119" s="83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</row>
    <row r="120" spans="1:32" x14ac:dyDescent="0.25">
      <c r="A120" s="83"/>
      <c r="B120" s="154" t="s">
        <v>141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</row>
    <row r="121" spans="1:32" x14ac:dyDescent="0.25">
      <c r="A121" s="154" t="s">
        <v>142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</row>
    <row r="122" spans="1:32" ht="15.75" customHeight="1" x14ac:dyDescent="0.25">
      <c r="A122" s="154" t="s">
        <v>143</v>
      </c>
      <c r="B122" s="154"/>
      <c r="C122" s="154"/>
      <c r="D122" s="154"/>
      <c r="E122" s="154"/>
      <c r="F122" s="154"/>
      <c r="G122" s="154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</row>
    <row r="123" spans="1:32" x14ac:dyDescent="0.25">
      <c r="A123" s="154" t="s">
        <v>144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</row>
    <row r="124" spans="1:32" x14ac:dyDescent="0.25">
      <c r="A124" s="154" t="s">
        <v>145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</row>
    <row r="125" spans="1:32" x14ac:dyDescent="0.25">
      <c r="B125" s="154"/>
      <c r="C125" s="154" t="s">
        <v>146</v>
      </c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</row>
    <row r="126" spans="1:32" x14ac:dyDescent="0.25">
      <c r="B126" s="154"/>
      <c r="C126" s="154" t="s">
        <v>147</v>
      </c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</row>
    <row r="127" spans="1:32" x14ac:dyDescent="0.25">
      <c r="A127" s="154"/>
      <c r="B127" s="154"/>
      <c r="C127" s="154" t="s">
        <v>148</v>
      </c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</row>
    <row r="128" spans="1:32" x14ac:dyDescent="0.25">
      <c r="A128" s="153"/>
      <c r="B128" s="153"/>
      <c r="C128" s="153"/>
      <c r="D128" s="153"/>
      <c r="E128" s="153"/>
      <c r="F128" s="153"/>
      <c r="G128" s="153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</row>
    <row r="129" spans="1:32" ht="15.75" x14ac:dyDescent="0.25">
      <c r="A129" s="152" t="s">
        <v>149</v>
      </c>
      <c r="B129" s="154"/>
      <c r="C129" s="154"/>
      <c r="D129" s="154"/>
      <c r="E129" s="154"/>
      <c r="F129" s="154"/>
      <c r="G129" s="154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</row>
    <row r="130" spans="1:32" x14ac:dyDescent="0.25">
      <c r="A130" t="s">
        <v>118</v>
      </c>
      <c r="B130" s="154"/>
      <c r="C130" s="154" t="s">
        <v>150</v>
      </c>
      <c r="D130" s="154"/>
      <c r="E130" s="154"/>
      <c r="F130" s="154"/>
      <c r="G130" s="154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</row>
    <row r="131" spans="1:32" x14ac:dyDescent="0.25">
      <c r="A131" t="s">
        <v>118</v>
      </c>
      <c r="B131" s="154"/>
      <c r="C131" s="154" t="s">
        <v>151</v>
      </c>
      <c r="D131" s="154"/>
      <c r="E131" s="154"/>
      <c r="F131" s="154"/>
      <c r="G131" s="154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</row>
    <row r="132" spans="1:32" x14ac:dyDescent="0.25">
      <c r="A132" t="s">
        <v>118</v>
      </c>
      <c r="B132" s="154"/>
      <c r="C132" s="154" t="s">
        <v>152</v>
      </c>
      <c r="D132" s="154"/>
      <c r="E132" s="154"/>
      <c r="F132" s="154"/>
      <c r="G132" s="154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</row>
    <row r="133" spans="1:32" x14ac:dyDescent="0.25">
      <c r="A133" t="s">
        <v>118</v>
      </c>
      <c r="B133" s="154"/>
      <c r="C133" s="154" t="s">
        <v>153</v>
      </c>
      <c r="D133" s="154"/>
      <c r="E133" s="154"/>
      <c r="F133" s="154"/>
      <c r="G133" s="154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</row>
    <row r="134" spans="1:32" x14ac:dyDescent="0.2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</row>
    <row r="135" spans="1:32" x14ac:dyDescent="0.2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</row>
    <row r="136" spans="1:32" x14ac:dyDescent="0.2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</row>
    <row r="137" spans="1:32" x14ac:dyDescent="0.2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</row>
    <row r="138" spans="1:32" x14ac:dyDescent="0.2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</row>
    <row r="139" spans="1:32" x14ac:dyDescent="0.2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</row>
    <row r="140" spans="1:32" x14ac:dyDescent="0.2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</row>
    <row r="141" spans="1:32" x14ac:dyDescent="0.2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</row>
    <row r="142" spans="1:32" x14ac:dyDescent="0.2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</row>
    <row r="143" spans="1:32" x14ac:dyDescent="0.2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</row>
    <row r="144" spans="1:32" x14ac:dyDescent="0.2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</row>
    <row r="145" spans="1:32" x14ac:dyDescent="0.2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</row>
    <row r="146" spans="1:32" x14ac:dyDescent="0.2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</row>
    <row r="147" spans="1:32" x14ac:dyDescent="0.2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</row>
    <row r="148" spans="1:32" x14ac:dyDescent="0.2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</row>
    <row r="149" spans="1:32" x14ac:dyDescent="0.2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</row>
    <row r="150" spans="1:32" x14ac:dyDescent="0.2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</row>
    <row r="151" spans="1:32" x14ac:dyDescent="0.2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</row>
    <row r="152" spans="1:32" x14ac:dyDescent="0.2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</row>
    <row r="153" spans="1:32" x14ac:dyDescent="0.2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</row>
    <row r="154" spans="1:32" x14ac:dyDescent="0.2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</row>
    <row r="155" spans="1:32" x14ac:dyDescent="0.2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</row>
    <row r="156" spans="1:32" x14ac:dyDescent="0.2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</row>
    <row r="157" spans="1:32" x14ac:dyDescent="0.2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</row>
    <row r="158" spans="1:32" x14ac:dyDescent="0.2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</row>
    <row r="159" spans="1:32" x14ac:dyDescent="0.2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</row>
    <row r="160" spans="1:32" x14ac:dyDescent="0.2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</row>
    <row r="161" spans="1:32" x14ac:dyDescent="0.2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</row>
    <row r="162" spans="1:32" x14ac:dyDescent="0.2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</row>
    <row r="163" spans="1:32" x14ac:dyDescent="0.2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</row>
  </sheetData>
  <mergeCells count="79">
    <mergeCell ref="B5:AE5"/>
    <mergeCell ref="B43:C43"/>
    <mergeCell ref="D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B45:C45"/>
    <mergeCell ref="D45:I45"/>
    <mergeCell ref="J45:K45"/>
    <mergeCell ref="L45:M45"/>
    <mergeCell ref="N45:O45"/>
    <mergeCell ref="P45:Q45"/>
    <mergeCell ref="AD45:AE45"/>
    <mergeCell ref="B47:C47"/>
    <mergeCell ref="D47:I47"/>
    <mergeCell ref="J47:K47"/>
    <mergeCell ref="L47:M47"/>
    <mergeCell ref="N47:O47"/>
    <mergeCell ref="P47:Q47"/>
    <mergeCell ref="R47:S47"/>
    <mergeCell ref="T47:U47"/>
    <mergeCell ref="V47:W47"/>
    <mergeCell ref="R45:S45"/>
    <mergeCell ref="T45:U45"/>
    <mergeCell ref="V45:W45"/>
    <mergeCell ref="X45:Y45"/>
    <mergeCell ref="Z45:AA45"/>
    <mergeCell ref="AB45:AC45"/>
    <mergeCell ref="X47:Y47"/>
    <mergeCell ref="Z47:AA47"/>
    <mergeCell ref="AB47:AC47"/>
    <mergeCell ref="AD47:AE47"/>
    <mergeCell ref="B49:C49"/>
    <mergeCell ref="D49:I49"/>
    <mergeCell ref="J49:K49"/>
    <mergeCell ref="L49:M49"/>
    <mergeCell ref="N49:O49"/>
    <mergeCell ref="P49:Q49"/>
    <mergeCell ref="AD49:AE49"/>
    <mergeCell ref="B51:C51"/>
    <mergeCell ref="D51:I51"/>
    <mergeCell ref="J51:K51"/>
    <mergeCell ref="L51:M51"/>
    <mergeCell ref="N51:O51"/>
    <mergeCell ref="P51:Q51"/>
    <mergeCell ref="R51:S51"/>
    <mergeCell ref="T51:U51"/>
    <mergeCell ref="V51:W51"/>
    <mergeCell ref="R49:S49"/>
    <mergeCell ref="T49:U49"/>
    <mergeCell ref="V49:W49"/>
    <mergeCell ref="X49:Y49"/>
    <mergeCell ref="Z49:AA49"/>
    <mergeCell ref="AB49:AC49"/>
    <mergeCell ref="X51:Y51"/>
    <mergeCell ref="Z51:AA51"/>
    <mergeCell ref="AB51:AC51"/>
    <mergeCell ref="AD51:AE51"/>
    <mergeCell ref="B53:C53"/>
    <mergeCell ref="D53:I53"/>
    <mergeCell ref="J53:K53"/>
    <mergeCell ref="L53:M53"/>
    <mergeCell ref="N53:O53"/>
    <mergeCell ref="P53:Q53"/>
    <mergeCell ref="AD53:AE53"/>
    <mergeCell ref="R53:S53"/>
    <mergeCell ref="T53:U53"/>
    <mergeCell ref="V53:W53"/>
    <mergeCell ref="X53:Y53"/>
    <mergeCell ref="Z53:AA53"/>
    <mergeCell ref="AB53:AC53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0000"/>
  </sheetPr>
  <dimension ref="A1:Y48"/>
  <sheetViews>
    <sheetView showGridLines="0" view="pageBreakPreview" topLeftCell="A22" zoomScale="110" zoomScaleNormal="100" zoomScaleSheetLayoutView="110" workbookViewId="0">
      <selection activeCell="Y54" sqref="Y54"/>
    </sheetView>
  </sheetViews>
  <sheetFormatPr defaultColWidth="3.85546875" defaultRowHeight="15" x14ac:dyDescent="0.25"/>
  <cols>
    <col min="4" max="4" width="6.140625" customWidth="1"/>
    <col min="5" max="5" width="5.7109375" customWidth="1"/>
    <col min="8" max="8" width="4.140625" customWidth="1"/>
    <col min="10" max="10" width="5.28515625" customWidth="1"/>
    <col min="16" max="16" width="5.140625" customWidth="1"/>
    <col min="25" max="25" width="11.42578125" customWidth="1"/>
  </cols>
  <sheetData>
    <row r="1" spans="1:23" ht="15.75" x14ac:dyDescent="0.25">
      <c r="A1" s="156" t="s">
        <v>156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4" spans="1:23" ht="15" customHeight="1" x14ac:dyDescent="0.25"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3" ht="23.25" x14ac:dyDescent="0.25">
      <c r="B5" s="305" t="s">
        <v>171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</row>
    <row r="6" spans="1:23" ht="15" customHeight="1" x14ac:dyDescent="0.25"/>
    <row r="7" spans="1:23" ht="15" customHeight="1" x14ac:dyDescent="0.25"/>
    <row r="8" spans="1:23" x14ac:dyDescent="0.25">
      <c r="G8" s="306" t="str">
        <f>IF('A - DEFINICE SD'!S7&lt;&gt;"",'A - DEFINICE SD'!S7,"")</f>
        <v/>
      </c>
      <c r="H8" s="306" t="str">
        <f>IF('A - DEFINICE SD'!K10&lt;&gt;"",'A - DEFINICE SD'!K10,"")</f>
        <v/>
      </c>
      <c r="I8" s="306" t="str">
        <f>IF('A - DEFINICE SD'!L10&lt;&gt;"",'A - DEFINICE SD'!L10,"")</f>
        <v/>
      </c>
      <c r="J8" s="306" t="str">
        <f>IF('A - DEFINICE SD'!M10&lt;&gt;"",'A - DEFINICE SD'!M10,"")</f>
        <v/>
      </c>
      <c r="K8" s="306" t="str">
        <f>IF('A - DEFINICE SD'!N10&lt;&gt;"",'A - DEFINICE SD'!N10,"")</f>
        <v/>
      </c>
      <c r="L8" s="306" t="str">
        <f>IF('A - DEFINICE SD'!O10&lt;&gt;"",'A - DEFINICE SD'!O10,"")</f>
        <v/>
      </c>
      <c r="M8" s="306" t="str">
        <f>IF('A - DEFINICE SD'!P10&lt;&gt;"",'A - DEFINICE SD'!P10,"")</f>
        <v/>
      </c>
    </row>
    <row r="9" spans="1:23" x14ac:dyDescent="0.25">
      <c r="C9" s="151" t="s">
        <v>170</v>
      </c>
      <c r="G9" s="306" t="str">
        <f>IF('A - DEFINICE SD'!J11&lt;&gt;"",'A - DEFINICE SD'!J11,"")</f>
        <v/>
      </c>
      <c r="H9" s="306" t="str">
        <f>IF('A - DEFINICE SD'!K11&lt;&gt;"",'A - DEFINICE SD'!K11,"")</f>
        <v/>
      </c>
      <c r="I9" s="306" t="str">
        <f>IF('A - DEFINICE SD'!L11&lt;&gt;"",'A - DEFINICE SD'!L11,"")</f>
        <v/>
      </c>
      <c r="J9" s="306" t="str">
        <f>IF('A - DEFINICE SD'!M11&lt;&gt;"",'A - DEFINICE SD'!M11,"")</f>
        <v/>
      </c>
      <c r="K9" s="306" t="str">
        <f>IF('A - DEFINICE SD'!N11&lt;&gt;"",'A - DEFINICE SD'!N11,"")</f>
        <v/>
      </c>
      <c r="L9" s="306" t="str">
        <f>IF('A - DEFINICE SD'!O11&lt;&gt;"",'A - DEFINICE SD'!O11,"")</f>
        <v/>
      </c>
      <c r="M9" s="306" t="str">
        <f>IF('A - DEFINICE SD'!P11&lt;&gt;"",'A - DEFINICE SD'!P11,"")</f>
        <v/>
      </c>
    </row>
    <row r="11" spans="1:23" ht="18.75" x14ac:dyDescent="0.25">
      <c r="C11" s="151" t="s">
        <v>157</v>
      </c>
      <c r="G11" s="313" t="str">
        <f>IF('A - DEFINICE SD'!J13&lt;&gt;"",'A - DEFINICE SD'!J13,"")</f>
        <v/>
      </c>
      <c r="H11" s="313"/>
      <c r="I11" s="313"/>
      <c r="J11" s="313"/>
      <c r="K11" s="313"/>
      <c r="L11" s="313"/>
      <c r="M11" s="313"/>
      <c r="N11" s="313"/>
      <c r="O11" s="313"/>
      <c r="P11" s="177" t="s">
        <v>11</v>
      </c>
      <c r="Q11" s="315" t="str">
        <f>IF('A - DEFINICE SD'!AF13&lt;&gt;"",'A - DEFINICE SD'!AF13,"")</f>
        <v/>
      </c>
      <c r="R11" s="315"/>
      <c r="S11" s="315"/>
      <c r="T11" s="315"/>
      <c r="U11" s="315"/>
      <c r="V11" s="315"/>
    </row>
    <row r="12" spans="1:23" x14ac:dyDescent="0.25">
      <c r="C12" s="158" t="s">
        <v>169</v>
      </c>
      <c r="G12" s="314" t="str">
        <f>CONCATENATE('A - DEFINICE SD'!G15," ",'A - DEFINICE SD'!AB15)</f>
        <v xml:space="preserve"> </v>
      </c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</row>
    <row r="13" spans="1:23" x14ac:dyDescent="0.25">
      <c r="C13" s="158"/>
      <c r="G13" t="str">
        <f>CONCATENATE('A - DEFINICE SD'!AB17," ",'A - DEFINICE SD'!G17)</f>
        <v xml:space="preserve"> </v>
      </c>
      <c r="P13" s="162"/>
      <c r="Q13" s="162"/>
      <c r="R13" s="162"/>
      <c r="S13" s="162"/>
      <c r="T13" s="162"/>
      <c r="U13" s="162"/>
      <c r="V13" s="162"/>
      <c r="W13" s="159"/>
    </row>
    <row r="14" spans="1:23" ht="6" customHeight="1" x14ac:dyDescent="0.25">
      <c r="K14" s="160"/>
      <c r="L14" s="160"/>
      <c r="M14" s="160"/>
      <c r="N14" s="160"/>
      <c r="P14" s="160"/>
      <c r="Q14" s="160"/>
      <c r="R14" s="160"/>
      <c r="S14" s="160"/>
      <c r="T14" s="160"/>
      <c r="U14" s="160"/>
      <c r="V14" s="159"/>
      <c r="W14" s="159"/>
    </row>
    <row r="15" spans="1:23" ht="18.75" x14ac:dyDescent="0.3">
      <c r="C15" s="161" t="s">
        <v>158</v>
      </c>
      <c r="G15" s="307" t="str">
        <f>IF('A - DEFINICE SD'!AB68&lt;&gt;"",'A - DEFINICE SD'!AB68,"")</f>
        <v/>
      </c>
      <c r="H15" s="308"/>
      <c r="I15" s="308"/>
      <c r="J15" s="308"/>
      <c r="K15" s="309"/>
      <c r="L15" t="str">
        <f>IF('A - DEFINICE SD'!O22&lt;&gt;"",'A - DEFINICE SD'!O22,"")</f>
        <v/>
      </c>
      <c r="M15" t="str">
        <f>IF('A - DEFINICE SD'!P22&lt;&gt;"",'A - DEFINICE SD'!P22,"")</f>
        <v/>
      </c>
    </row>
    <row r="16" spans="1:23" ht="8.25" customHeight="1" x14ac:dyDescent="0.25">
      <c r="G16" t="str">
        <f>IF('A - DEFINICE SD'!J23&lt;&gt;"",'A - DEFINICE SD'!J23,"")</f>
        <v/>
      </c>
      <c r="H16" t="str">
        <f>IF('A - DEFINICE SD'!K23&lt;&gt;"",'A - DEFINICE SD'!K23,"")</f>
        <v/>
      </c>
      <c r="I16" t="str">
        <f>IF('A - DEFINICE SD'!L23&lt;&gt;"",'A - DEFINICE SD'!L23,"")</f>
        <v/>
      </c>
      <c r="J16" t="str">
        <f>IF('A - DEFINICE SD'!M23&lt;&gt;"",'A - DEFINICE SD'!M23,"")</f>
        <v/>
      </c>
      <c r="K16" t="str">
        <f>IF('A - DEFINICE SD'!N23&lt;&gt;"",'A - DEFINICE SD'!N23,"")</f>
        <v/>
      </c>
      <c r="L16" t="str">
        <f>IF('A - DEFINICE SD'!O23&lt;&gt;"",'A - DEFINICE SD'!O23,"")</f>
        <v/>
      </c>
      <c r="M16" t="str">
        <f>IF('A - DEFINICE SD'!P23&lt;&gt;"",'A - DEFINICE SD'!P23,"")</f>
        <v/>
      </c>
    </row>
    <row r="17" spans="3:25" x14ac:dyDescent="0.25">
      <c r="C17" s="161" t="s">
        <v>159</v>
      </c>
    </row>
    <row r="18" spans="3:25" x14ac:dyDescent="0.25">
      <c r="C18" s="150" t="s">
        <v>160</v>
      </c>
      <c r="J18" s="164">
        <v>0</v>
      </c>
      <c r="K18" t="s">
        <v>172</v>
      </c>
      <c r="Q18" t="s">
        <v>161</v>
      </c>
      <c r="T18">
        <v>14</v>
      </c>
      <c r="U18" t="s">
        <v>162</v>
      </c>
    </row>
    <row r="19" spans="3:25" x14ac:dyDescent="0.25">
      <c r="C19" s="150" t="s">
        <v>163</v>
      </c>
      <c r="J19" s="164">
        <v>1</v>
      </c>
      <c r="K19" t="s">
        <v>173</v>
      </c>
      <c r="Q19" t="s">
        <v>161</v>
      </c>
      <c r="T19">
        <v>30</v>
      </c>
      <c r="U19" t="s">
        <v>162</v>
      </c>
    </row>
    <row r="20" spans="3:25" ht="8.25" customHeight="1" x14ac:dyDescent="0.25"/>
    <row r="21" spans="3:25" x14ac:dyDescent="0.25">
      <c r="C21" s="161" t="s">
        <v>164</v>
      </c>
    </row>
    <row r="22" spans="3:25" x14ac:dyDescent="0.25">
      <c r="G22" s="311" t="s">
        <v>176</v>
      </c>
      <c r="H22" s="311"/>
      <c r="I22" s="311"/>
      <c r="J22" s="311"/>
      <c r="L22" s="173">
        <v>1</v>
      </c>
      <c r="M22" s="173"/>
      <c r="N22" s="173" t="s">
        <v>29</v>
      </c>
      <c r="O22" s="173"/>
      <c r="R22" s="151" t="s">
        <v>177</v>
      </c>
      <c r="T22" s="151"/>
    </row>
    <row r="23" spans="3:25" x14ac:dyDescent="0.25">
      <c r="C23" t="s">
        <v>174</v>
      </c>
      <c r="G23" s="310">
        <v>0</v>
      </c>
      <c r="H23" s="310"/>
      <c r="I23" s="310"/>
      <c r="J23" s="310"/>
      <c r="L23" s="310">
        <f>G23*L22-(R23*L22)</f>
        <v>0</v>
      </c>
      <c r="M23" s="300"/>
      <c r="N23" s="300"/>
      <c r="O23" s="300"/>
      <c r="R23" s="312">
        <f>G23*Y23</f>
        <v>0</v>
      </c>
      <c r="S23" s="312"/>
      <c r="T23" s="312"/>
      <c r="U23" s="312"/>
      <c r="Y23" s="174">
        <v>0</v>
      </c>
    </row>
    <row r="24" spans="3:25" x14ac:dyDescent="0.25">
      <c r="C24" t="s">
        <v>191</v>
      </c>
      <c r="E24" s="172">
        <v>0.21</v>
      </c>
      <c r="G24" s="310">
        <f>G23*E24</f>
        <v>0</v>
      </c>
      <c r="H24" s="310"/>
      <c r="I24" s="310"/>
      <c r="J24" s="310"/>
      <c r="L24" s="310">
        <f>L23*E24</f>
        <v>0</v>
      </c>
      <c r="M24" s="300"/>
      <c r="N24" s="300"/>
      <c r="O24" s="300"/>
      <c r="R24" s="312">
        <f>R23*0.21</f>
        <v>0</v>
      </c>
      <c r="S24" s="316"/>
      <c r="T24" s="316"/>
      <c r="U24" s="316"/>
    </row>
    <row r="25" spans="3:25" x14ac:dyDescent="0.25">
      <c r="C25" s="150" t="s">
        <v>165</v>
      </c>
      <c r="G25" s="319">
        <f>G23+G24</f>
        <v>0</v>
      </c>
      <c r="H25" s="319"/>
      <c r="I25" s="319"/>
      <c r="J25" s="319"/>
      <c r="K25" s="165"/>
      <c r="L25" s="319">
        <f>L23+L24</f>
        <v>0</v>
      </c>
      <c r="M25" s="319"/>
      <c r="N25" s="319"/>
      <c r="O25" s="319"/>
      <c r="R25" s="317">
        <f>R23+R24</f>
        <v>0</v>
      </c>
      <c r="S25" s="317"/>
      <c r="T25" s="317"/>
      <c r="U25" s="317"/>
    </row>
    <row r="26" spans="3:25" x14ac:dyDescent="0.25">
      <c r="E26" s="167"/>
      <c r="F26" s="166"/>
      <c r="H26" s="165"/>
      <c r="I26" s="165"/>
      <c r="J26" s="165"/>
      <c r="K26" s="165"/>
      <c r="L26" s="165"/>
    </row>
    <row r="27" spans="3:25" x14ac:dyDescent="0.25">
      <c r="C27" s="168" t="s">
        <v>180</v>
      </c>
      <c r="D27" s="24"/>
      <c r="E27" s="24"/>
      <c r="F27" s="24"/>
      <c r="G27" s="24"/>
      <c r="H27" s="169"/>
      <c r="I27" s="169"/>
      <c r="J27" s="169"/>
      <c r="K27" s="169"/>
      <c r="L27" s="169"/>
      <c r="M27" s="24"/>
      <c r="N27" s="24"/>
    </row>
    <row r="28" spans="3:25" ht="8.25" customHeight="1" x14ac:dyDescent="0.25"/>
    <row r="29" spans="3:25" x14ac:dyDescent="0.25">
      <c r="C29" s="168" t="s">
        <v>181</v>
      </c>
    </row>
    <row r="30" spans="3:25" x14ac:dyDescent="0.25">
      <c r="C30" t="s">
        <v>182</v>
      </c>
    </row>
    <row r="31" spans="3:25" x14ac:dyDescent="0.25">
      <c r="C31" t="s">
        <v>183</v>
      </c>
    </row>
    <row r="32" spans="3:25" x14ac:dyDescent="0.25">
      <c r="C32" t="s">
        <v>184</v>
      </c>
    </row>
    <row r="33" spans="3:11" x14ac:dyDescent="0.25">
      <c r="C33" t="s">
        <v>185</v>
      </c>
    </row>
    <row r="35" spans="3:11" x14ac:dyDescent="0.25">
      <c r="C35" s="161" t="s">
        <v>178</v>
      </c>
    </row>
    <row r="36" spans="3:11" x14ac:dyDescent="0.25">
      <c r="C36" s="159">
        <v>60</v>
      </c>
      <c r="D36" t="s">
        <v>196</v>
      </c>
    </row>
    <row r="47" spans="3:11" x14ac:dyDescent="0.25">
      <c r="C47" t="s">
        <v>166</v>
      </c>
      <c r="F47" s="318" t="str">
        <f>IF('A - DEFINICE SD'!J68&lt;&gt;"",'A - DEFINICE SD'!J68,"")</f>
        <v/>
      </c>
      <c r="G47" s="318"/>
      <c r="H47" s="318"/>
      <c r="I47" s="163"/>
      <c r="J47" s="163"/>
      <c r="K47" t="s">
        <v>167</v>
      </c>
    </row>
    <row r="48" spans="3:11" x14ac:dyDescent="0.25">
      <c r="K48" s="150" t="s">
        <v>168</v>
      </c>
    </row>
  </sheetData>
  <mergeCells count="17">
    <mergeCell ref="R24:U24"/>
    <mergeCell ref="R25:U25"/>
    <mergeCell ref="F47:H47"/>
    <mergeCell ref="L23:O23"/>
    <mergeCell ref="L24:O24"/>
    <mergeCell ref="L25:O25"/>
    <mergeCell ref="G24:J24"/>
    <mergeCell ref="G25:J25"/>
    <mergeCell ref="B5:W5"/>
    <mergeCell ref="G8:M9"/>
    <mergeCell ref="G15:K15"/>
    <mergeCell ref="G23:J23"/>
    <mergeCell ref="G22:J22"/>
    <mergeCell ref="R23:U23"/>
    <mergeCell ref="G11:O11"/>
    <mergeCell ref="G12:V12"/>
    <mergeCell ref="Q11:V11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W48"/>
  <sheetViews>
    <sheetView showGridLines="0" view="pageBreakPreview" zoomScale="120" zoomScaleNormal="100" zoomScaleSheetLayoutView="120" workbookViewId="0">
      <selection activeCell="F17" sqref="F17:U17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156" t="s">
        <v>156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4" spans="1:23" ht="15" customHeight="1" x14ac:dyDescent="0.25"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3" ht="23.25" x14ac:dyDescent="0.25">
      <c r="B5" s="305" t="s">
        <v>186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157"/>
      <c r="W5" s="157"/>
    </row>
    <row r="6" spans="1:23" ht="15" customHeight="1" x14ac:dyDescent="0.25"/>
    <row r="7" spans="1:23" ht="15" customHeight="1" x14ac:dyDescent="0.25"/>
    <row r="8" spans="1:23" x14ac:dyDescent="0.25">
      <c r="G8" s="306" t="str">
        <f>IF('A - DEFINICE SD'!S7&lt;&gt;"",'A - DEFINICE SD'!S7,"")</f>
        <v/>
      </c>
      <c r="H8" s="306" t="str">
        <f>IF('A - DEFINICE SD'!K10&lt;&gt;"",'A - DEFINICE SD'!K10,"")</f>
        <v/>
      </c>
      <c r="I8" s="306" t="str">
        <f>IF('A - DEFINICE SD'!L10&lt;&gt;"",'A - DEFINICE SD'!L10,"")</f>
        <v/>
      </c>
      <c r="J8" s="306" t="str">
        <f>IF('A - DEFINICE SD'!M10&lt;&gt;"",'A - DEFINICE SD'!M10,"")</f>
        <v/>
      </c>
      <c r="K8" s="306" t="str">
        <f>IF('A - DEFINICE SD'!N10&lt;&gt;"",'A - DEFINICE SD'!N10,"")</f>
        <v/>
      </c>
      <c r="L8" s="306" t="str">
        <f>IF('A - DEFINICE SD'!O10&lt;&gt;"",'A - DEFINICE SD'!O10,"")</f>
        <v/>
      </c>
      <c r="M8" s="306" t="str">
        <f>IF('A - DEFINICE SD'!P10&lt;&gt;"",'A - DEFINICE SD'!P10,"")</f>
        <v/>
      </c>
    </row>
    <row r="9" spans="1:23" x14ac:dyDescent="0.25">
      <c r="C9" s="151" t="s">
        <v>187</v>
      </c>
      <c r="G9" s="306" t="str">
        <f>IF('A - DEFINICE SD'!J11&lt;&gt;"",'A - DEFINICE SD'!J11,"")</f>
        <v/>
      </c>
      <c r="H9" s="306" t="str">
        <f>IF('A - DEFINICE SD'!K11&lt;&gt;"",'A - DEFINICE SD'!K11,"")</f>
        <v/>
      </c>
      <c r="I9" s="306" t="str">
        <f>IF('A - DEFINICE SD'!L11&lt;&gt;"",'A - DEFINICE SD'!L11,"")</f>
        <v/>
      </c>
      <c r="J9" s="306" t="str">
        <f>IF('A - DEFINICE SD'!M11&lt;&gt;"",'A - DEFINICE SD'!M11,"")</f>
        <v/>
      </c>
      <c r="K9" s="306" t="str">
        <f>IF('A - DEFINICE SD'!N11&lt;&gt;"",'A - DEFINICE SD'!N11,"")</f>
        <v/>
      </c>
      <c r="L9" s="306" t="str">
        <f>IF('A - DEFINICE SD'!O11&lt;&gt;"",'A - DEFINICE SD'!O11,"")</f>
        <v/>
      </c>
      <c r="M9" s="306" t="str">
        <f>IF('A - DEFINICE SD'!P11&lt;&gt;"",'A - DEFINICE SD'!P11,"")</f>
        <v/>
      </c>
    </row>
    <row r="11" spans="1:23" ht="18.75" x14ac:dyDescent="0.25">
      <c r="C11" s="151" t="s">
        <v>157</v>
      </c>
      <c r="F11" s="313" t="str">
        <f>IF('A - DEFINICE SD'!J13&lt;&gt;"",'A - DEFINICE SD'!J13,"")</f>
        <v/>
      </c>
      <c r="G11" s="313"/>
      <c r="H11" s="313"/>
      <c r="I11" s="313"/>
      <c r="J11" s="313"/>
      <c r="K11" s="313"/>
      <c r="L11" s="313"/>
      <c r="M11" s="313"/>
      <c r="N11" s="313"/>
      <c r="O11" s="313"/>
      <c r="P11" s="177" t="s">
        <v>11</v>
      </c>
      <c r="Q11" s="315" t="str">
        <f>IF('A - DEFINICE SD'!AF13&lt;&gt;"",'A - DEFINICE SD'!AF13,"")</f>
        <v/>
      </c>
      <c r="R11" s="315" t="str">
        <f>IF('A - DEFINICE SD'!U13&lt;&gt;"",'A - DEFINICE SD'!U13,"")</f>
        <v/>
      </c>
      <c r="S11" s="315" t="str">
        <f>IF('A - DEFINICE SD'!V13&lt;&gt;"",'A - DEFINICE SD'!V13,"")</f>
        <v/>
      </c>
      <c r="T11" s="315" t="str">
        <f>IF('A - DEFINICE SD'!W13&lt;&gt;"",'A - DEFINICE SD'!W13,"")</f>
        <v/>
      </c>
      <c r="U11" s="315" t="str">
        <f>IF('A - DEFINICE SD'!X13&lt;&gt;"",'A - DEFINICE SD'!X13,"")</f>
        <v/>
      </c>
      <c r="V11" s="159"/>
    </row>
    <row r="12" spans="1:23" x14ac:dyDescent="0.25">
      <c r="C12" s="158" t="s">
        <v>188</v>
      </c>
      <c r="F12" s="314" t="str">
        <f>CONCATENATE('A - DEFINICE SD'!G15," ",'A - DEFINICE SD'!AF13)</f>
        <v xml:space="preserve"> </v>
      </c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159"/>
    </row>
    <row r="13" spans="1:23" x14ac:dyDescent="0.25">
      <c r="C13" s="158" t="s">
        <v>189</v>
      </c>
      <c r="F13" s="314" t="str">
        <f>CONCATENATE('A - DEFINICE SD'!AB17," ",'A - DEFINICE SD'!G17)</f>
        <v xml:space="preserve"> </v>
      </c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159"/>
    </row>
    <row r="14" spans="1:23" x14ac:dyDescent="0.25">
      <c r="C14" s="158"/>
      <c r="V14" s="159"/>
    </row>
    <row r="15" spans="1:23" x14ac:dyDescent="0.25">
      <c r="C15" s="158"/>
      <c r="P15" s="150"/>
      <c r="Q15" s="162"/>
      <c r="R15" s="162"/>
      <c r="S15" s="162"/>
      <c r="T15" s="162"/>
      <c r="U15" s="162"/>
      <c r="V15" s="159"/>
    </row>
    <row r="16" spans="1:23" x14ac:dyDescent="0.25">
      <c r="C16" s="158" t="s">
        <v>190</v>
      </c>
      <c r="F16" s="314" t="str">
        <f>CONCATENATE(F11)</f>
        <v/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159"/>
    </row>
    <row r="17" spans="3:23" x14ac:dyDescent="0.25">
      <c r="C17" s="158" t="s">
        <v>189</v>
      </c>
      <c r="F17" s="314" t="str">
        <f>CONCATENATE(F12)</f>
        <v xml:space="preserve"> </v>
      </c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159"/>
    </row>
    <row r="18" spans="3:23" x14ac:dyDescent="0.25">
      <c r="C18" s="158"/>
      <c r="F18" s="314" t="str">
        <f>CONCATENATE(F13)</f>
        <v xml:space="preserve"> </v>
      </c>
      <c r="G18" s="314" t="str">
        <f>CONCATENATE('A - DEFINICE SD'!AB17," ",'A - DEFINICE SD'!G17)</f>
        <v xml:space="preserve"> </v>
      </c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162"/>
      <c r="W18" s="159"/>
    </row>
    <row r="19" spans="3:23" ht="6" customHeight="1" x14ac:dyDescent="0.25">
      <c r="K19" s="160"/>
      <c r="L19" s="160"/>
      <c r="M19" s="160"/>
      <c r="N19" s="160"/>
      <c r="P19" s="160"/>
      <c r="Q19" s="160"/>
      <c r="R19" s="160"/>
      <c r="S19" s="160"/>
      <c r="T19" s="160"/>
      <c r="U19" s="160"/>
      <c r="V19" s="159"/>
      <c r="W19" s="159"/>
    </row>
    <row r="20" spans="3:23" ht="18.75" x14ac:dyDescent="0.3">
      <c r="C20" s="161" t="s">
        <v>158</v>
      </c>
      <c r="G20" s="307" t="str">
        <f>IF('A - DEFINICE SD'!AB68&lt;&gt;"",'A - DEFINICE SD'!AB68,"")</f>
        <v/>
      </c>
      <c r="H20" s="308"/>
      <c r="I20" s="308"/>
      <c r="J20" s="308"/>
      <c r="K20" s="309"/>
      <c r="L20" t="str">
        <f>IF('A - DEFINICE SD'!O22&lt;&gt;"",'A - DEFINICE SD'!O22,"")</f>
        <v/>
      </c>
      <c r="M20" t="str">
        <f>IF('A - DEFINICE SD'!P22&lt;&gt;"",'A - DEFINICE SD'!P22,"")</f>
        <v/>
      </c>
    </row>
    <row r="21" spans="3:23" ht="8.25" customHeight="1" x14ac:dyDescent="0.25">
      <c r="G21" t="str">
        <f>IF('A - DEFINICE SD'!J23&lt;&gt;"",'A - DEFINICE SD'!J23,"")</f>
        <v/>
      </c>
      <c r="H21" t="str">
        <f>IF('A - DEFINICE SD'!K23&lt;&gt;"",'A - DEFINICE SD'!K23,"")</f>
        <v/>
      </c>
      <c r="I21" t="str">
        <f>IF('A - DEFINICE SD'!L23&lt;&gt;"",'A - DEFINICE SD'!L23,"")</f>
        <v/>
      </c>
      <c r="J21" t="str">
        <f>IF('A - DEFINICE SD'!M23&lt;&gt;"",'A - DEFINICE SD'!M23,"")</f>
        <v/>
      </c>
      <c r="K21" t="str">
        <f>IF('A - DEFINICE SD'!N23&lt;&gt;"",'A - DEFINICE SD'!N23,"")</f>
        <v/>
      </c>
      <c r="L21" t="str">
        <f>IF('A - DEFINICE SD'!O23&lt;&gt;"",'A - DEFINICE SD'!O23,"")</f>
        <v/>
      </c>
      <c r="M21" t="str">
        <f>IF('A - DEFINICE SD'!P23&lt;&gt;"",'A - DEFINICE SD'!P23,"")</f>
        <v/>
      </c>
    </row>
    <row r="22" spans="3:23" x14ac:dyDescent="0.25">
      <c r="C22" s="161" t="s">
        <v>159</v>
      </c>
    </row>
    <row r="23" spans="3:23" x14ac:dyDescent="0.25">
      <c r="C23" s="150" t="s">
        <v>160</v>
      </c>
      <c r="J23" s="171">
        <f>'Cenová nabídka'!J18</f>
        <v>0</v>
      </c>
      <c r="K23" t="s">
        <v>172</v>
      </c>
      <c r="Q23" t="s">
        <v>161</v>
      </c>
      <c r="T23">
        <f>'Cenová nabídka'!T18</f>
        <v>14</v>
      </c>
      <c r="U23" t="s">
        <v>162</v>
      </c>
    </row>
    <row r="24" spans="3:23" x14ac:dyDescent="0.25">
      <c r="C24" s="150" t="s">
        <v>163</v>
      </c>
      <c r="J24" s="171">
        <f>'Cenová nabídka'!J19</f>
        <v>1</v>
      </c>
      <c r="K24" t="s">
        <v>173</v>
      </c>
      <c r="Q24" t="s">
        <v>161</v>
      </c>
      <c r="T24">
        <f>'Cenová nabídka'!T19</f>
        <v>30</v>
      </c>
      <c r="U24" t="s">
        <v>162</v>
      </c>
    </row>
    <row r="25" spans="3:23" ht="8.25" customHeight="1" x14ac:dyDescent="0.25"/>
    <row r="26" spans="3:23" x14ac:dyDescent="0.25">
      <c r="C26" s="161" t="s">
        <v>164</v>
      </c>
    </row>
    <row r="27" spans="3:23" x14ac:dyDescent="0.25">
      <c r="G27" s="311" t="s">
        <v>176</v>
      </c>
      <c r="H27" s="311"/>
      <c r="I27" s="311"/>
      <c r="J27" s="311"/>
      <c r="L27" s="311" t="s">
        <v>176</v>
      </c>
      <c r="M27" s="311"/>
      <c r="N27" s="311"/>
      <c r="O27" s="311"/>
      <c r="R27" s="151" t="s">
        <v>177</v>
      </c>
      <c r="T27" s="151"/>
    </row>
    <row r="28" spans="3:23" x14ac:dyDescent="0.25">
      <c r="C28" t="s">
        <v>174</v>
      </c>
      <c r="G28" s="324">
        <f>'Cenová nabídka'!G23</f>
        <v>0</v>
      </c>
      <c r="H28" s="324"/>
      <c r="I28" s="324"/>
      <c r="J28" s="324"/>
      <c r="K28" s="175"/>
      <c r="L28" s="324">
        <f>'Cenová nabídka'!L23</f>
        <v>0</v>
      </c>
      <c r="M28" s="324"/>
      <c r="N28" s="324"/>
      <c r="O28" s="324"/>
      <c r="R28" s="320">
        <f>'Cenová nabídka'!R23</f>
        <v>0</v>
      </c>
      <c r="S28" s="320"/>
      <c r="T28" s="320"/>
      <c r="U28" s="320"/>
    </row>
    <row r="29" spans="3:23" x14ac:dyDescent="0.25">
      <c r="C29" t="s">
        <v>175</v>
      </c>
      <c r="G29" s="324">
        <f>'Cenová nabídka'!G24</f>
        <v>0</v>
      </c>
      <c r="H29" s="324"/>
      <c r="I29" s="324"/>
      <c r="J29" s="324"/>
      <c r="K29" s="175"/>
      <c r="L29" s="324">
        <f>'Cenová nabídka'!L24</f>
        <v>0</v>
      </c>
      <c r="M29" s="324"/>
      <c r="N29" s="324"/>
      <c r="O29" s="324"/>
      <c r="R29" s="320">
        <f>'Cenová nabídka'!R24</f>
        <v>0</v>
      </c>
      <c r="S29" s="320"/>
      <c r="T29" s="320"/>
      <c r="U29" s="320"/>
    </row>
    <row r="30" spans="3:23" x14ac:dyDescent="0.25">
      <c r="C30" s="150" t="s">
        <v>165</v>
      </c>
      <c r="G30" s="321">
        <f>'Cenová nabídka'!G25</f>
        <v>0</v>
      </c>
      <c r="H30" s="321"/>
      <c r="I30" s="321"/>
      <c r="J30" s="321"/>
      <c r="K30" s="176"/>
      <c r="L30" s="322">
        <f>'Cenová nabídka'!L25</f>
        <v>0</v>
      </c>
      <c r="M30" s="322"/>
      <c r="N30" s="322"/>
      <c r="O30" s="322"/>
      <c r="R30" s="323">
        <f>'Cenová nabídka'!R25</f>
        <v>0</v>
      </c>
      <c r="S30" s="323"/>
      <c r="T30" s="323"/>
      <c r="U30" s="323"/>
    </row>
    <row r="31" spans="3:23" x14ac:dyDescent="0.25">
      <c r="E31" s="167"/>
      <c r="F31" s="166"/>
      <c r="H31" s="165"/>
      <c r="I31" s="165"/>
      <c r="J31" s="165"/>
      <c r="K31" s="165"/>
      <c r="L31" s="165"/>
    </row>
    <row r="32" spans="3:23" x14ac:dyDescent="0.25">
      <c r="C32" s="168" t="s">
        <v>180</v>
      </c>
      <c r="D32" s="24"/>
      <c r="E32" s="24"/>
      <c r="F32" s="24"/>
      <c r="G32" s="24"/>
      <c r="H32" s="169"/>
      <c r="I32" s="169"/>
      <c r="J32" s="169"/>
      <c r="K32" s="169"/>
      <c r="L32" s="169"/>
      <c r="M32" s="24"/>
      <c r="N32" s="24"/>
    </row>
    <row r="33" spans="3:11" ht="8.25" customHeight="1" x14ac:dyDescent="0.25"/>
    <row r="34" spans="3:11" x14ac:dyDescent="0.25">
      <c r="C34" s="168" t="s">
        <v>181</v>
      </c>
    </row>
    <row r="35" spans="3:11" x14ac:dyDescent="0.25">
      <c r="C35" t="s">
        <v>182</v>
      </c>
    </row>
    <row r="36" spans="3:11" x14ac:dyDescent="0.25">
      <c r="C36" t="s">
        <v>183</v>
      </c>
    </row>
    <row r="37" spans="3:11" x14ac:dyDescent="0.25">
      <c r="C37" t="s">
        <v>184</v>
      </c>
    </row>
    <row r="38" spans="3:11" x14ac:dyDescent="0.25">
      <c r="C38" t="s">
        <v>185</v>
      </c>
    </row>
    <row r="40" spans="3:11" x14ac:dyDescent="0.25">
      <c r="C40" s="161" t="s">
        <v>178</v>
      </c>
    </row>
    <row r="41" spans="3:11" x14ac:dyDescent="0.25">
      <c r="C41" t="s">
        <v>179</v>
      </c>
    </row>
    <row r="47" spans="3:11" x14ac:dyDescent="0.25">
      <c r="C47" t="s">
        <v>166</v>
      </c>
      <c r="F47" s="318">
        <f ca="1">TODAY()</f>
        <v>42558</v>
      </c>
      <c r="G47" s="318"/>
      <c r="H47" s="318"/>
      <c r="I47" s="163"/>
      <c r="J47" s="163"/>
      <c r="K47" t="s">
        <v>167</v>
      </c>
    </row>
    <row r="48" spans="3:11" x14ac:dyDescent="0.25">
      <c r="K48" s="150" t="s">
        <v>168</v>
      </c>
    </row>
  </sheetData>
  <mergeCells count="22">
    <mergeCell ref="G8:M9"/>
    <mergeCell ref="Q11:U11"/>
    <mergeCell ref="B5:U5"/>
    <mergeCell ref="F12:U12"/>
    <mergeCell ref="F47:H47"/>
    <mergeCell ref="F13:U13"/>
    <mergeCell ref="F16:U16"/>
    <mergeCell ref="F17:U17"/>
    <mergeCell ref="G20:K20"/>
    <mergeCell ref="G27:J27"/>
    <mergeCell ref="L27:O27"/>
    <mergeCell ref="G28:J28"/>
    <mergeCell ref="L28:O28"/>
    <mergeCell ref="R28:U28"/>
    <mergeCell ref="G29:J29"/>
    <mergeCell ref="L29:O29"/>
    <mergeCell ref="F18:U18"/>
    <mergeCell ref="F11:O11"/>
    <mergeCell ref="R29:U29"/>
    <mergeCell ref="G30:J30"/>
    <mergeCell ref="L30:O30"/>
    <mergeCell ref="R30:U30"/>
  </mergeCells>
  <pageMargins left="0.7" right="0.7" top="0.78740157499999996" bottom="0.78740157499999996" header="0.3" footer="0.3"/>
  <pageSetup paperSize="9" scale="98" orientation="portrait" r:id="rId1"/>
  <colBreaks count="1" manualBreakCount="1">
    <brk id="2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W45"/>
  <sheetViews>
    <sheetView showGridLines="0" view="pageBreakPreview" zoomScaleNormal="100" zoomScaleSheetLayoutView="100" workbookViewId="0">
      <selection activeCell="F44" sqref="F44:H44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156" t="s">
        <v>156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4" spans="1:23" ht="15" customHeight="1" x14ac:dyDescent="0.25"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3" ht="23.25" x14ac:dyDescent="0.25">
      <c r="B5" s="305" t="s">
        <v>192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157"/>
      <c r="W5" s="157"/>
    </row>
    <row r="6" spans="1:23" ht="15" customHeight="1" x14ac:dyDescent="0.25"/>
    <row r="7" spans="1:23" ht="15" customHeight="1" x14ac:dyDescent="0.25"/>
    <row r="8" spans="1:23" x14ac:dyDescent="0.25">
      <c r="G8" s="306" t="str">
        <f>IF('A - DEFINICE SD'!S7&lt;&gt;"",'A - DEFINICE SD'!S7,"")</f>
        <v/>
      </c>
      <c r="H8" s="306" t="str">
        <f>IF('A - DEFINICE SD'!K10&lt;&gt;"",'A - DEFINICE SD'!K10,"")</f>
        <v/>
      </c>
      <c r="I8" s="306" t="str">
        <f>IF('A - DEFINICE SD'!L10&lt;&gt;"",'A - DEFINICE SD'!L10,"")</f>
        <v/>
      </c>
      <c r="J8" s="306" t="str">
        <f>IF('A - DEFINICE SD'!M10&lt;&gt;"",'A - DEFINICE SD'!M10,"")</f>
        <v/>
      </c>
      <c r="K8" s="306" t="str">
        <f>IF('A - DEFINICE SD'!N10&lt;&gt;"",'A - DEFINICE SD'!N10,"")</f>
        <v/>
      </c>
      <c r="L8" s="306" t="str">
        <f>IF('A - DEFINICE SD'!O10&lt;&gt;"",'A - DEFINICE SD'!O10,"")</f>
        <v/>
      </c>
      <c r="M8" s="306" t="str">
        <f>IF('A - DEFINICE SD'!P10&lt;&gt;"",'A - DEFINICE SD'!P10,"")</f>
        <v/>
      </c>
    </row>
    <row r="9" spans="1:23" x14ac:dyDescent="0.25">
      <c r="C9" s="151" t="s">
        <v>187</v>
      </c>
      <c r="G9" s="306" t="str">
        <f>IF('A - DEFINICE SD'!J11&lt;&gt;"",'A - DEFINICE SD'!J11,"")</f>
        <v/>
      </c>
      <c r="H9" s="306" t="str">
        <f>IF('A - DEFINICE SD'!K11&lt;&gt;"",'A - DEFINICE SD'!K11,"")</f>
        <v/>
      </c>
      <c r="I9" s="306" t="str">
        <f>IF('A - DEFINICE SD'!L11&lt;&gt;"",'A - DEFINICE SD'!L11,"")</f>
        <v/>
      </c>
      <c r="J9" s="306" t="str">
        <f>IF('A - DEFINICE SD'!M11&lt;&gt;"",'A - DEFINICE SD'!M11,"")</f>
        <v/>
      </c>
      <c r="K9" s="306" t="str">
        <f>IF('A - DEFINICE SD'!N11&lt;&gt;"",'A - DEFINICE SD'!N11,"")</f>
        <v/>
      </c>
      <c r="L9" s="306" t="str">
        <f>IF('A - DEFINICE SD'!O11&lt;&gt;"",'A - DEFINICE SD'!O11,"")</f>
        <v/>
      </c>
      <c r="M9" s="306" t="str">
        <f>IF('A - DEFINICE SD'!P11&lt;&gt;"",'A - DEFINICE SD'!P11,"")</f>
        <v/>
      </c>
    </row>
    <row r="11" spans="1:23" ht="18.75" x14ac:dyDescent="0.25">
      <c r="C11" s="151" t="s">
        <v>157</v>
      </c>
      <c r="F11" s="313" t="str">
        <f>IF('A - DEFINICE SD'!J13&lt;&gt;"",'A - DEFINICE SD'!J13,"")</f>
        <v/>
      </c>
      <c r="G11" s="313"/>
      <c r="H11" s="313"/>
      <c r="I11" s="313"/>
      <c r="J11" s="313"/>
      <c r="K11" s="313"/>
      <c r="L11" s="313"/>
      <c r="M11" s="313"/>
      <c r="N11" s="313"/>
      <c r="O11" s="313"/>
      <c r="P11" s="177" t="s">
        <v>11</v>
      </c>
      <c r="Q11" s="315" t="str">
        <f>IF('A - DEFINICE SD'!AF13&lt;&gt;"",'A - DEFINICE SD'!AF13,"")</f>
        <v/>
      </c>
      <c r="R11" s="315" t="str">
        <f>IF('A - DEFINICE SD'!U13&lt;&gt;"",'A - DEFINICE SD'!U13,"")</f>
        <v/>
      </c>
      <c r="S11" s="315" t="str">
        <f>IF('A - DEFINICE SD'!V13&lt;&gt;"",'A - DEFINICE SD'!V13,"")</f>
        <v/>
      </c>
      <c r="T11" s="315" t="str">
        <f>IF('A - DEFINICE SD'!W13&lt;&gt;"",'A - DEFINICE SD'!W13,"")</f>
        <v/>
      </c>
      <c r="U11" s="315" t="str">
        <f>IF('A - DEFINICE SD'!X13&lt;&gt;"",'A - DEFINICE SD'!X13,"")</f>
        <v/>
      </c>
      <c r="V11" s="159"/>
    </row>
    <row r="12" spans="1:23" x14ac:dyDescent="0.25">
      <c r="C12" s="158" t="s">
        <v>188</v>
      </c>
      <c r="F12" s="315" t="str">
        <f>CONCATENATE('A - DEFINICE SD'!J13)</f>
        <v/>
      </c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159"/>
    </row>
    <row r="13" spans="1:23" x14ac:dyDescent="0.25">
      <c r="C13" s="158" t="s">
        <v>189</v>
      </c>
      <c r="F13" s="314" t="str">
        <f>CONCATENATE('A - DEFINICE SD'!G15," ",'A - DEFINICE SD'!AF13)</f>
        <v xml:space="preserve"> </v>
      </c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159"/>
    </row>
    <row r="14" spans="1:23" x14ac:dyDescent="0.25">
      <c r="C14" s="158"/>
      <c r="F14" s="314" t="str">
        <f>CONCATENATE('A - DEFINICE SD'!AB17," ",'A - DEFINICE SD'!G17)</f>
        <v xml:space="preserve"> 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159"/>
    </row>
    <row r="15" spans="1:23" x14ac:dyDescent="0.25">
      <c r="C15" s="158"/>
      <c r="P15" s="150"/>
      <c r="Q15" s="162"/>
      <c r="R15" s="162"/>
      <c r="S15" s="162"/>
      <c r="T15" s="162"/>
      <c r="U15" s="162"/>
      <c r="V15" s="159"/>
    </row>
    <row r="16" spans="1:23" ht="6" customHeight="1" x14ac:dyDescent="0.25">
      <c r="K16" s="160"/>
      <c r="L16" s="160"/>
      <c r="M16" s="160"/>
      <c r="N16" s="160"/>
      <c r="P16" s="160"/>
      <c r="Q16" s="160"/>
      <c r="R16" s="160"/>
      <c r="S16" s="160"/>
      <c r="T16" s="160"/>
      <c r="U16" s="160"/>
      <c r="V16" s="159"/>
      <c r="W16" s="159"/>
    </row>
    <row r="17" spans="3:23" ht="18.75" x14ac:dyDescent="0.3">
      <c r="C17" s="161" t="s">
        <v>158</v>
      </c>
      <c r="G17" s="307">
        <v>42461</v>
      </c>
      <c r="H17" s="308"/>
      <c r="I17" s="308"/>
      <c r="J17" s="308"/>
      <c r="K17" s="309"/>
      <c r="L17" t="str">
        <f>IF('A - DEFINICE SD'!O22&lt;&gt;"",'A - DEFINICE SD'!O22,"")</f>
        <v/>
      </c>
      <c r="M17" t="str">
        <f>IF('A - DEFINICE SD'!P22&lt;&gt;"",'A - DEFINICE SD'!P22,"")</f>
        <v/>
      </c>
    </row>
    <row r="18" spans="3:23" ht="8.25" customHeight="1" x14ac:dyDescent="0.25">
      <c r="G18" t="str">
        <f>IF('A - DEFINICE SD'!J23&lt;&gt;"",'A - DEFINICE SD'!J23,"")</f>
        <v/>
      </c>
      <c r="H18" t="str">
        <f>IF('A - DEFINICE SD'!K23&lt;&gt;"",'A - DEFINICE SD'!K23,"")</f>
        <v/>
      </c>
      <c r="I18" t="str">
        <f>IF('A - DEFINICE SD'!L23&lt;&gt;"",'A - DEFINICE SD'!L23,"")</f>
        <v/>
      </c>
      <c r="J18" t="str">
        <f>IF('A - DEFINICE SD'!M23&lt;&gt;"",'A - DEFINICE SD'!M23,"")</f>
        <v/>
      </c>
      <c r="K18" t="str">
        <f>IF('A - DEFINICE SD'!N23&lt;&gt;"",'A - DEFINICE SD'!N23,"")</f>
        <v/>
      </c>
      <c r="L18" t="str">
        <f>IF('A - DEFINICE SD'!O23&lt;&gt;"",'A - DEFINICE SD'!O23,"")</f>
        <v/>
      </c>
      <c r="M18" t="str">
        <f>IF('A - DEFINICE SD'!P23&lt;&gt;"",'A - DEFINICE SD'!P23,"")</f>
        <v/>
      </c>
    </row>
    <row r="19" spans="3:23" x14ac:dyDescent="0.25">
      <c r="C19" s="161"/>
    </row>
    <row r="20" spans="3:23" x14ac:dyDescent="0.25">
      <c r="C20" s="151" t="s">
        <v>210</v>
      </c>
      <c r="J20" s="171"/>
      <c r="K20" s="325" t="str">
        <f>IF('A - DEFINICE SD'!$B$25=1,"Šachetní dveře jednokřídlové, typové označení VDLM - G",IF('A - DEFINICE SD'!$B$25=2,"Šachetní dveře jednokřídlové, typové označení VDLM - U","Šachetní dveře jednokřídlové, typové označení VDLM - S"))</f>
        <v>Šachetní dveře jednokřídlové, typové označení VDLM - S</v>
      </c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</row>
    <row r="21" spans="3:23" x14ac:dyDescent="0.25">
      <c r="C21" s="150"/>
      <c r="J21" s="171"/>
    </row>
    <row r="22" spans="3:23" x14ac:dyDescent="0.25">
      <c r="C22" s="150" t="s">
        <v>193</v>
      </c>
      <c r="J22" s="171"/>
      <c r="K22" t="str">
        <f>CONCATENATE('Cenová nabídka'!C36)</f>
        <v>60</v>
      </c>
      <c r="L22" t="s">
        <v>196</v>
      </c>
    </row>
    <row r="23" spans="3:23" x14ac:dyDescent="0.25">
      <c r="C23" s="150" t="s">
        <v>194</v>
      </c>
      <c r="J23" s="171"/>
      <c r="K23" s="326">
        <f>G17</f>
        <v>42461</v>
      </c>
      <c r="L23" s="326"/>
      <c r="M23" s="326"/>
      <c r="N23" s="326"/>
      <c r="O23" s="326"/>
      <c r="P23" s="326"/>
      <c r="Q23" s="326"/>
    </row>
    <row r="24" spans="3:23" x14ac:dyDescent="0.25">
      <c r="C24" s="150" t="s">
        <v>195</v>
      </c>
      <c r="J24" s="171"/>
      <c r="K24" s="326">
        <v>43922</v>
      </c>
      <c r="L24" s="326"/>
      <c r="M24" s="326"/>
      <c r="N24" s="326"/>
      <c r="O24" s="326"/>
      <c r="P24" s="326"/>
      <c r="Q24" s="326"/>
    </row>
    <row r="25" spans="3:23" x14ac:dyDescent="0.25">
      <c r="C25" s="150"/>
      <c r="J25" s="171"/>
    </row>
    <row r="26" spans="3:23" x14ac:dyDescent="0.25">
      <c r="C26" s="151" t="s">
        <v>197</v>
      </c>
      <c r="J26" s="171"/>
    </row>
    <row r="27" spans="3:23" x14ac:dyDescent="0.25">
      <c r="J27" s="171"/>
    </row>
    <row r="28" spans="3:23" x14ac:dyDescent="0.25">
      <c r="C28" t="s">
        <v>198</v>
      </c>
      <c r="J28" s="171"/>
    </row>
    <row r="29" spans="3:23" x14ac:dyDescent="0.25">
      <c r="D29" t="s">
        <v>199</v>
      </c>
      <c r="J29" s="171"/>
    </row>
    <row r="30" spans="3:23" x14ac:dyDescent="0.25">
      <c r="C30" t="s">
        <v>200</v>
      </c>
      <c r="J30" s="171"/>
    </row>
    <row r="31" spans="3:23" x14ac:dyDescent="0.25">
      <c r="J31" s="171"/>
    </row>
    <row r="32" spans="3:23" x14ac:dyDescent="0.25">
      <c r="C32" s="179" t="s">
        <v>201</v>
      </c>
      <c r="J32" s="171"/>
    </row>
    <row r="33" spans="3:11" x14ac:dyDescent="0.25">
      <c r="J33" s="171"/>
    </row>
    <row r="34" spans="3:11" x14ac:dyDescent="0.25">
      <c r="C34" s="159" t="s">
        <v>202</v>
      </c>
      <c r="D34" t="s">
        <v>203</v>
      </c>
      <c r="J34" s="171"/>
    </row>
    <row r="35" spans="3:11" x14ac:dyDescent="0.25">
      <c r="C35" s="159" t="s">
        <v>204</v>
      </c>
      <c r="D35" t="s">
        <v>205</v>
      </c>
      <c r="J35" s="171"/>
    </row>
    <row r="36" spans="3:11" x14ac:dyDescent="0.25">
      <c r="C36" s="159" t="s">
        <v>206</v>
      </c>
      <c r="D36" t="s">
        <v>207</v>
      </c>
      <c r="J36" s="171"/>
    </row>
    <row r="37" spans="3:11" x14ac:dyDescent="0.25">
      <c r="C37" s="159" t="s">
        <v>208</v>
      </c>
      <c r="D37" t="s">
        <v>209</v>
      </c>
    </row>
    <row r="38" spans="3:11" x14ac:dyDescent="0.25">
      <c r="C38" s="159"/>
    </row>
    <row r="44" spans="3:11" x14ac:dyDescent="0.25">
      <c r="C44" t="s">
        <v>166</v>
      </c>
      <c r="F44" s="318"/>
      <c r="G44" s="318"/>
      <c r="H44" s="318"/>
      <c r="I44" s="163"/>
      <c r="J44" s="163"/>
      <c r="K44" t="s">
        <v>167</v>
      </c>
    </row>
    <row r="45" spans="3:11" x14ac:dyDescent="0.25">
      <c r="K45" s="150" t="s">
        <v>168</v>
      </c>
    </row>
  </sheetData>
  <mergeCells count="12">
    <mergeCell ref="F44:H44"/>
    <mergeCell ref="F11:O11"/>
    <mergeCell ref="B5:U5"/>
    <mergeCell ref="G17:K17"/>
    <mergeCell ref="G8:M9"/>
    <mergeCell ref="K20:W20"/>
    <mergeCell ref="K23:Q23"/>
    <mergeCell ref="K24:Q24"/>
    <mergeCell ref="Q11:U11"/>
    <mergeCell ref="F12:U12"/>
    <mergeCell ref="F13:U13"/>
    <mergeCell ref="F14:U14"/>
  </mergeCells>
  <pageMargins left="0.7" right="0.7" top="0.78740157499999996" bottom="0.78740157499999996" header="0.3" footer="0.3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45"/>
  <sheetViews>
    <sheetView showGridLines="0" view="pageBreakPreview" topLeftCell="A4" zoomScaleNormal="100" zoomScaleSheetLayoutView="100" workbookViewId="0">
      <selection activeCell="I45" sqref="I45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156" t="s">
        <v>156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4" spans="1:23" ht="15" customHeight="1" x14ac:dyDescent="0.25"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3" ht="23.25" x14ac:dyDescent="0.25">
      <c r="B5" s="305" t="s">
        <v>218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157"/>
      <c r="W5" s="157"/>
    </row>
    <row r="6" spans="1:23" ht="15" customHeight="1" x14ac:dyDescent="0.25"/>
    <row r="7" spans="1:23" ht="15" customHeight="1" x14ac:dyDescent="0.25"/>
    <row r="8" spans="1:23" x14ac:dyDescent="0.25">
      <c r="G8" s="306" t="str">
        <f>IF('A - DEFINICE SD'!S7&lt;&gt;"",'A - DEFINICE SD'!S7,"")</f>
        <v/>
      </c>
      <c r="H8" s="306" t="str">
        <f>IF('A - DEFINICE SD'!K10&lt;&gt;"",'A - DEFINICE SD'!K10,"")</f>
        <v/>
      </c>
      <c r="I8" s="306" t="str">
        <f>IF('A - DEFINICE SD'!L10&lt;&gt;"",'A - DEFINICE SD'!L10,"")</f>
        <v/>
      </c>
      <c r="J8" s="306" t="str">
        <f>IF('A - DEFINICE SD'!M10&lt;&gt;"",'A - DEFINICE SD'!M10,"")</f>
        <v/>
      </c>
      <c r="K8" s="306" t="str">
        <f>IF('A - DEFINICE SD'!N10&lt;&gt;"",'A - DEFINICE SD'!N10,"")</f>
        <v/>
      </c>
      <c r="L8" s="306" t="str">
        <f>IF('A - DEFINICE SD'!O10&lt;&gt;"",'A - DEFINICE SD'!O10,"")</f>
        <v/>
      </c>
      <c r="M8" s="306" t="str">
        <f>IF('A - DEFINICE SD'!P10&lt;&gt;"",'A - DEFINICE SD'!P10,"")</f>
        <v/>
      </c>
    </row>
    <row r="9" spans="1:23" x14ac:dyDescent="0.25">
      <c r="C9" s="151" t="s">
        <v>187</v>
      </c>
      <c r="G9" s="306" t="str">
        <f>IF('A - DEFINICE SD'!J11&lt;&gt;"",'A - DEFINICE SD'!J11,"")</f>
        <v/>
      </c>
      <c r="H9" s="306" t="str">
        <f>IF('A - DEFINICE SD'!K11&lt;&gt;"",'A - DEFINICE SD'!K11,"")</f>
        <v/>
      </c>
      <c r="I9" s="306" t="str">
        <f>IF('A - DEFINICE SD'!L11&lt;&gt;"",'A - DEFINICE SD'!L11,"")</f>
        <v/>
      </c>
      <c r="J9" s="306" t="str">
        <f>IF('A - DEFINICE SD'!M11&lt;&gt;"",'A - DEFINICE SD'!M11,"")</f>
        <v/>
      </c>
      <c r="K9" s="306" t="str">
        <f>IF('A - DEFINICE SD'!N11&lt;&gt;"",'A - DEFINICE SD'!N11,"")</f>
        <v/>
      </c>
      <c r="L9" s="306" t="str">
        <f>IF('A - DEFINICE SD'!O11&lt;&gt;"",'A - DEFINICE SD'!O11,"")</f>
        <v/>
      </c>
      <c r="M9" s="306" t="str">
        <f>IF('A - DEFINICE SD'!P11&lt;&gt;"",'A - DEFINICE SD'!P11,"")</f>
        <v/>
      </c>
    </row>
    <row r="11" spans="1:23" ht="18.75" x14ac:dyDescent="0.25">
      <c r="C11" s="151" t="s">
        <v>157</v>
      </c>
      <c r="F11" s="313" t="str">
        <f>IF('A - DEFINICE SD'!J13&lt;&gt;"",'A - DEFINICE SD'!J13,"")</f>
        <v/>
      </c>
      <c r="G11" s="313"/>
      <c r="H11" s="313"/>
      <c r="I11" s="313"/>
      <c r="J11" s="313"/>
      <c r="K11" s="313"/>
      <c r="L11" s="313"/>
      <c r="M11" s="313"/>
      <c r="N11" s="313"/>
      <c r="O11" s="313"/>
      <c r="P11" s="177" t="s">
        <v>11</v>
      </c>
      <c r="Q11" s="315" t="str">
        <f>IF('A - DEFINICE SD'!AF13&lt;&gt;"",'A - DEFINICE SD'!AF13,"")</f>
        <v/>
      </c>
      <c r="R11" s="315" t="str">
        <f>IF('A - DEFINICE SD'!U13&lt;&gt;"",'A - DEFINICE SD'!U13,"")</f>
        <v/>
      </c>
      <c r="S11" s="315" t="str">
        <f>IF('A - DEFINICE SD'!V13&lt;&gt;"",'A - DEFINICE SD'!V13,"")</f>
        <v/>
      </c>
      <c r="T11" s="315" t="str">
        <f>IF('A - DEFINICE SD'!W13&lt;&gt;"",'A - DEFINICE SD'!W13,"")</f>
        <v/>
      </c>
      <c r="U11" s="315" t="str">
        <f>IF('A - DEFINICE SD'!X13&lt;&gt;"",'A - DEFINICE SD'!X13,"")</f>
        <v/>
      </c>
      <c r="V11" s="159"/>
    </row>
    <row r="12" spans="1:23" x14ac:dyDescent="0.25">
      <c r="C12" s="158" t="s">
        <v>188</v>
      </c>
      <c r="F12" s="315" t="str">
        <f>CONCATENATE('A - DEFINICE SD'!J13)</f>
        <v/>
      </c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159"/>
    </row>
    <row r="13" spans="1:23" x14ac:dyDescent="0.25">
      <c r="C13" s="158" t="s">
        <v>189</v>
      </c>
      <c r="F13" s="314" t="str">
        <f>CONCATENATE('A - DEFINICE SD'!G15," ",'A - DEFINICE SD'!AF13)</f>
        <v xml:space="preserve"> </v>
      </c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159"/>
    </row>
    <row r="14" spans="1:23" x14ac:dyDescent="0.25">
      <c r="C14" s="158"/>
      <c r="F14" s="314" t="str">
        <f>CONCATENATE('A - DEFINICE SD'!AB17," ",'A - DEFINICE SD'!G17)</f>
        <v xml:space="preserve"> 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159"/>
    </row>
    <row r="15" spans="1:23" x14ac:dyDescent="0.25">
      <c r="C15" s="158"/>
      <c r="P15" s="150"/>
      <c r="Q15" s="162"/>
      <c r="R15" s="162"/>
      <c r="S15" s="162"/>
      <c r="T15" s="162"/>
      <c r="U15" s="162"/>
      <c r="V15" s="159"/>
    </row>
    <row r="16" spans="1:23" ht="6" customHeight="1" x14ac:dyDescent="0.25">
      <c r="K16" s="160"/>
      <c r="L16" s="160"/>
      <c r="M16" s="160"/>
      <c r="N16" s="160"/>
      <c r="P16" s="160"/>
      <c r="Q16" s="160"/>
      <c r="R16" s="160"/>
      <c r="S16" s="160"/>
      <c r="T16" s="160"/>
      <c r="U16" s="160"/>
      <c r="V16" s="159"/>
      <c r="W16" s="159"/>
    </row>
    <row r="17" spans="3:24" ht="18.75" x14ac:dyDescent="0.3">
      <c r="C17" s="161" t="s">
        <v>158</v>
      </c>
      <c r="G17" s="307">
        <v>42461</v>
      </c>
      <c r="H17" s="308"/>
      <c r="I17" s="308"/>
      <c r="J17" s="308"/>
      <c r="K17" s="309"/>
      <c r="L17" t="str">
        <f>IF('A - DEFINICE SD'!O22&lt;&gt;"",'A - DEFINICE SD'!O22,"")</f>
        <v/>
      </c>
      <c r="M17" t="str">
        <f>IF('A - DEFINICE SD'!P22&lt;&gt;"",'A - DEFINICE SD'!P22,"")</f>
        <v/>
      </c>
    </row>
    <row r="18" spans="3:24" ht="8.25" customHeight="1" x14ac:dyDescent="0.25">
      <c r="G18" t="str">
        <f>IF('A - DEFINICE SD'!J23&lt;&gt;"",'A - DEFINICE SD'!J23,"")</f>
        <v/>
      </c>
      <c r="H18" t="str">
        <f>IF('A - DEFINICE SD'!K23&lt;&gt;"",'A - DEFINICE SD'!K23,"")</f>
        <v/>
      </c>
      <c r="I18" t="str">
        <f>IF('A - DEFINICE SD'!L23&lt;&gt;"",'A - DEFINICE SD'!L23,"")</f>
        <v/>
      </c>
      <c r="J18" t="str">
        <f>IF('A - DEFINICE SD'!M23&lt;&gt;"",'A - DEFINICE SD'!M23,"")</f>
        <v/>
      </c>
      <c r="K18" t="str">
        <f>IF('A - DEFINICE SD'!N23&lt;&gt;"",'A - DEFINICE SD'!N23,"")</f>
        <v/>
      </c>
      <c r="L18" t="str">
        <f>IF('A - DEFINICE SD'!O23&lt;&gt;"",'A - DEFINICE SD'!O23,"")</f>
        <v/>
      </c>
      <c r="M18" t="str">
        <f>IF('A - DEFINICE SD'!P23&lt;&gt;"",'A - DEFINICE SD'!P23,"")</f>
        <v/>
      </c>
    </row>
    <row r="19" spans="3:24" x14ac:dyDescent="0.25">
      <c r="C19" s="161"/>
    </row>
    <row r="20" spans="3:24" x14ac:dyDescent="0.25">
      <c r="C20" s="151" t="s">
        <v>210</v>
      </c>
      <c r="J20" s="171"/>
      <c r="K20" s="325" t="str">
        <f>IF('A - DEFINICE SD'!$B$25=1,"Šachetní dveře jednokřídlové, typové označení VDLM - G",IF('A - DEFINICE SD'!$B$25=2,"Šachetní dveře jednokřídlové, typové označení VDLM - U","Šachetní dveře jednokřídlové, typové označení VDLM - S"))</f>
        <v>Šachetní dveře jednokřídlové, typové označení VDLM - S</v>
      </c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</row>
    <row r="21" spans="3:24" x14ac:dyDescent="0.25">
      <c r="C21" s="150" t="s">
        <v>217</v>
      </c>
      <c r="J21" s="171"/>
    </row>
    <row r="24" spans="3:24" x14ac:dyDescent="0.25">
      <c r="C24" s="150" t="s">
        <v>211</v>
      </c>
      <c r="J24" s="171"/>
    </row>
    <row r="25" spans="3:24" x14ac:dyDescent="0.25">
      <c r="J25" s="171"/>
      <c r="K25" s="326"/>
      <c r="L25" s="326"/>
      <c r="M25" s="326"/>
      <c r="N25" s="326"/>
      <c r="O25" s="326"/>
      <c r="P25" s="326"/>
      <c r="Q25" s="326"/>
    </row>
    <row r="26" spans="3:24" x14ac:dyDescent="0.25">
      <c r="C26" s="180">
        <v>1</v>
      </c>
      <c r="E26" s="328" t="str">
        <f>K20</f>
        <v>Šachetní dveře jednokřídlové, typové označení VDLM - S</v>
      </c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</row>
    <row r="27" spans="3:24" x14ac:dyDescent="0.25">
      <c r="C27" s="180">
        <v>2</v>
      </c>
      <c r="E27" s="328" t="s">
        <v>212</v>
      </c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</row>
    <row r="28" spans="3:24" x14ac:dyDescent="0.25">
      <c r="C28" s="180">
        <v>3</v>
      </c>
      <c r="E28" s="328" t="s">
        <v>213</v>
      </c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</row>
    <row r="29" spans="3:24" x14ac:dyDescent="0.25">
      <c r="C29" s="180">
        <v>4</v>
      </c>
      <c r="E29" s="328" t="s">
        <v>185</v>
      </c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</row>
    <row r="30" spans="3:24" x14ac:dyDescent="0.25">
      <c r="C30" s="180">
        <v>5</v>
      </c>
      <c r="E30" s="328" t="s">
        <v>214</v>
      </c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</row>
    <row r="31" spans="3:24" x14ac:dyDescent="0.25">
      <c r="C31" s="180">
        <v>6</v>
      </c>
      <c r="E31" s="328" t="s">
        <v>215</v>
      </c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</row>
    <row r="32" spans="3:24" x14ac:dyDescent="0.25">
      <c r="C32" s="180">
        <v>7</v>
      </c>
      <c r="E32" s="328" t="s">
        <v>192</v>
      </c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</row>
    <row r="33" spans="3:24" x14ac:dyDescent="0.25">
      <c r="C33" s="180">
        <v>8</v>
      </c>
      <c r="E33" s="328" t="s">
        <v>216</v>
      </c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</row>
    <row r="34" spans="3:24" x14ac:dyDescent="0.25">
      <c r="C34" s="159"/>
      <c r="J34" s="171"/>
    </row>
    <row r="35" spans="3:24" x14ac:dyDescent="0.25">
      <c r="C35" s="170" t="s">
        <v>219</v>
      </c>
      <c r="J35" s="171"/>
    </row>
    <row r="36" spans="3:24" x14ac:dyDescent="0.25">
      <c r="C36" t="s">
        <v>220</v>
      </c>
      <c r="F36" s="318"/>
      <c r="G36" s="318"/>
      <c r="H36" s="318"/>
      <c r="I36" s="163"/>
      <c r="J36" s="163"/>
      <c r="K36" t="s">
        <v>167</v>
      </c>
    </row>
    <row r="37" spans="3:24" x14ac:dyDescent="0.25">
      <c r="K37" s="150" t="s">
        <v>168</v>
      </c>
    </row>
    <row r="38" spans="3:24" x14ac:dyDescent="0.25">
      <c r="C38" s="159"/>
    </row>
    <row r="40" spans="3:24" x14ac:dyDescent="0.25">
      <c r="C40" s="151" t="s">
        <v>221</v>
      </c>
    </row>
    <row r="41" spans="3:24" x14ac:dyDescent="0.25">
      <c r="C41" t="s">
        <v>220</v>
      </c>
      <c r="E41" s="327"/>
      <c r="F41" s="327"/>
      <c r="G41" s="327"/>
      <c r="H41" s="327"/>
      <c r="I41" s="327"/>
      <c r="K41" t="s">
        <v>222</v>
      </c>
      <c r="O41" s="181"/>
      <c r="P41" s="181"/>
      <c r="Q41" s="181"/>
      <c r="R41" s="181"/>
      <c r="S41" s="181"/>
      <c r="T41" s="181"/>
      <c r="U41" s="181"/>
      <c r="V41" s="181"/>
      <c r="W41" s="181"/>
    </row>
    <row r="42" spans="3:24" x14ac:dyDescent="0.25">
      <c r="E42" s="327"/>
      <c r="F42" s="327"/>
      <c r="G42" s="327"/>
      <c r="H42" s="327"/>
      <c r="I42" s="327"/>
      <c r="O42" s="181"/>
      <c r="P42" s="181"/>
      <c r="Q42" s="181"/>
      <c r="R42" s="181"/>
      <c r="S42" s="181"/>
      <c r="T42" s="181"/>
      <c r="U42" s="181"/>
      <c r="V42" s="181"/>
      <c r="W42" s="181"/>
    </row>
    <row r="43" spans="3:24" x14ac:dyDescent="0.25">
      <c r="O43" s="181"/>
      <c r="P43" s="181"/>
      <c r="Q43" s="181"/>
      <c r="R43" s="181"/>
      <c r="S43" s="181"/>
      <c r="T43" s="181"/>
      <c r="U43" s="181"/>
      <c r="V43" s="181"/>
      <c r="W43" s="181"/>
    </row>
    <row r="44" spans="3:24" x14ac:dyDescent="0.25">
      <c r="O44" s="181"/>
      <c r="P44" s="181"/>
      <c r="Q44" s="181"/>
      <c r="R44" s="181"/>
      <c r="S44" s="181"/>
      <c r="T44" s="181"/>
      <c r="U44" s="181"/>
      <c r="V44" s="181"/>
      <c r="W44" s="181"/>
    </row>
    <row r="45" spans="3:24" x14ac:dyDescent="0.25">
      <c r="O45" s="181"/>
      <c r="P45" s="181"/>
      <c r="Q45" s="181"/>
      <c r="R45" s="181"/>
      <c r="S45" s="181"/>
      <c r="T45" s="181"/>
      <c r="U45" s="181"/>
      <c r="V45" s="181"/>
      <c r="W45" s="181"/>
    </row>
  </sheetData>
  <mergeCells count="20">
    <mergeCell ref="E41:I42"/>
    <mergeCell ref="F14:U14"/>
    <mergeCell ref="G17:K17"/>
    <mergeCell ref="K20:W20"/>
    <mergeCell ref="K25:Q25"/>
    <mergeCell ref="F36:H36"/>
    <mergeCell ref="E26:X26"/>
    <mergeCell ref="E27:X27"/>
    <mergeCell ref="E28:X28"/>
    <mergeCell ref="E29:X29"/>
    <mergeCell ref="E30:X30"/>
    <mergeCell ref="E31:X31"/>
    <mergeCell ref="E32:X32"/>
    <mergeCell ref="E33:X33"/>
    <mergeCell ref="F13:U13"/>
    <mergeCell ref="B5:U5"/>
    <mergeCell ref="G8:M9"/>
    <mergeCell ref="F11:O11"/>
    <mergeCell ref="Q11:U11"/>
    <mergeCell ref="F12:U12"/>
  </mergeCells>
  <pageMargins left="0.7" right="0.7" top="0.78740157499999996" bottom="0.78740157499999996" header="0.3" footer="0.3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9</vt:i4>
      </vt:variant>
    </vt:vector>
  </HeadingPairs>
  <TitlesOfParts>
    <vt:vector size="19" baseType="lpstr">
      <vt:lpstr>A - DEFINICE SD</vt:lpstr>
      <vt:lpstr>B1 - BAREVNÉ PROVEDENÍ VDLM-S</vt:lpstr>
      <vt:lpstr>B2 - BAREVNÉ PROVEDENÍ VDLM-G</vt:lpstr>
      <vt:lpstr>B3 - BAREVNÉ PROVEDENÍ VDLM-U</vt:lpstr>
      <vt:lpstr>ZÁKLADNÍ POPIS SD VDLM</vt:lpstr>
      <vt:lpstr>Cenová nabídka</vt:lpstr>
      <vt:lpstr>Podklad pro fakturaci</vt:lpstr>
      <vt:lpstr>Záruční list</vt:lpstr>
      <vt:lpstr>Expediční list</vt:lpstr>
      <vt:lpstr>Ceník</vt:lpstr>
      <vt:lpstr>'A - DEFINICE SD'!Oblast_tisku</vt:lpstr>
      <vt:lpstr>'B1 - BAREVNÉ PROVEDENÍ VDLM-S'!Oblast_tisku</vt:lpstr>
      <vt:lpstr>'B2 - BAREVNÉ PROVEDENÍ VDLM-G'!Oblast_tisku</vt:lpstr>
      <vt:lpstr>'B3 - BAREVNÉ PROVEDENÍ VDLM-U'!Oblast_tisku</vt:lpstr>
      <vt:lpstr>'Cenová nabídka'!Oblast_tisku</vt:lpstr>
      <vt:lpstr>'Expediční list'!Oblast_tisku</vt:lpstr>
      <vt:lpstr>'Podklad pro fakturaci'!Oblast_tisku</vt:lpstr>
      <vt:lpstr>'ZÁKLADNÍ POPIS SD VDLM'!Oblast_tisku</vt:lpstr>
      <vt:lpstr>'Záruční list'!Oblast_tisku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2016-07-07T15:11:47Z</dcterms:modified>
</cp:coreProperties>
</file>